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D6EE94A4-E8C5-42E4-A142-783A4ED721D4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1" l="1"/>
  <c r="E58" i="1"/>
  <c r="D33" i="1"/>
  <c r="D31" i="1"/>
  <c r="D22" i="1"/>
  <c r="D7" i="1"/>
  <c r="D5" i="1"/>
  <c r="C48" i="1"/>
  <c r="C18" i="1"/>
  <c r="C5" i="1"/>
  <c r="D65" i="1"/>
  <c r="C65" i="1"/>
  <c r="A65" i="1"/>
  <c r="C64" i="1"/>
  <c r="B64" i="1"/>
  <c r="A64" i="1"/>
  <c r="D63" i="1"/>
  <c r="C63" i="1"/>
  <c r="B63" i="1"/>
  <c r="A63" i="1"/>
  <c r="D62" i="1"/>
  <c r="B62" i="1"/>
  <c r="A62" i="1"/>
  <c r="D61" i="1"/>
  <c r="B61" i="1"/>
  <c r="A61" i="1"/>
  <c r="D60" i="1"/>
  <c r="C60" i="1"/>
  <c r="A60" i="1"/>
  <c r="D59" i="1"/>
  <c r="C59" i="1"/>
  <c r="A59" i="1"/>
  <c r="D58" i="1"/>
  <c r="A58" i="1"/>
  <c r="D57" i="1"/>
  <c r="A57" i="1"/>
  <c r="D56" i="1"/>
  <c r="A56" i="1"/>
  <c r="D55" i="1"/>
  <c r="C55" i="1"/>
  <c r="A55" i="1"/>
  <c r="D54" i="1"/>
  <c r="C54" i="1"/>
  <c r="A54" i="1"/>
  <c r="D53" i="1"/>
  <c r="A53" i="1"/>
  <c r="D52" i="1"/>
  <c r="B52" i="1"/>
  <c r="A52" i="1"/>
  <c r="E51" i="1"/>
  <c r="D51" i="1"/>
  <c r="C51" i="1"/>
  <c r="B51" i="1"/>
  <c r="A51" i="1"/>
  <c r="A50" i="1"/>
  <c r="C49" i="1"/>
  <c r="A49" i="1"/>
  <c r="B48" i="1"/>
  <c r="A48" i="1"/>
  <c r="C47" i="1"/>
  <c r="B47" i="1"/>
  <c r="A47" i="1"/>
  <c r="C46" i="1"/>
  <c r="B46" i="1"/>
  <c r="A46" i="1"/>
  <c r="C45" i="1"/>
  <c r="B45" i="1"/>
  <c r="A45" i="1"/>
  <c r="D44" i="1"/>
  <c r="C44" i="1"/>
  <c r="B44" i="1"/>
  <c r="A44" i="1"/>
  <c r="C43" i="1"/>
  <c r="B43" i="1"/>
  <c r="A43" i="1"/>
  <c r="C42" i="1"/>
  <c r="B42" i="1"/>
  <c r="A42" i="1"/>
  <c r="D41" i="1"/>
  <c r="C41" i="1"/>
  <c r="A41" i="1"/>
  <c r="D40" i="1"/>
  <c r="B40" i="1"/>
  <c r="A40" i="1"/>
  <c r="D39" i="1"/>
  <c r="C39" i="1"/>
  <c r="B39" i="1"/>
  <c r="A39" i="1"/>
  <c r="D38" i="1"/>
  <c r="C38" i="1"/>
  <c r="B38" i="1"/>
  <c r="A38" i="1"/>
  <c r="C37" i="1"/>
  <c r="B37" i="1"/>
  <c r="A37" i="1"/>
  <c r="D36" i="1"/>
  <c r="C36" i="1"/>
  <c r="B36" i="1"/>
  <c r="A36" i="1"/>
  <c r="D35" i="1"/>
  <c r="C35" i="1"/>
  <c r="A35" i="1"/>
  <c r="D34" i="1"/>
  <c r="C34" i="1"/>
  <c r="A34" i="1"/>
  <c r="C33" i="1"/>
  <c r="B33" i="1"/>
  <c r="A33" i="1"/>
  <c r="D32" i="1"/>
  <c r="C32" i="1"/>
  <c r="A32" i="1"/>
  <c r="C31" i="1"/>
  <c r="A31" i="1"/>
  <c r="D30" i="1"/>
  <c r="C30" i="1"/>
  <c r="B30" i="1"/>
  <c r="A30" i="1"/>
  <c r="D29" i="1"/>
  <c r="C29" i="1"/>
  <c r="B29" i="1"/>
  <c r="A29" i="1"/>
  <c r="E28" i="1"/>
  <c r="D28" i="1"/>
  <c r="C28" i="1"/>
  <c r="B28" i="1"/>
  <c r="A28" i="1"/>
  <c r="E27" i="1"/>
  <c r="C27" i="1"/>
  <c r="B27" i="1"/>
  <c r="A27" i="1"/>
  <c r="E26" i="1"/>
  <c r="C26" i="1"/>
  <c r="B26" i="1"/>
  <c r="A26" i="1"/>
  <c r="C25" i="1"/>
  <c r="B25" i="1"/>
  <c r="A25" i="1"/>
  <c r="C24" i="1"/>
  <c r="B24" i="1"/>
  <c r="A24" i="1"/>
  <c r="D23" i="1"/>
  <c r="C23" i="1"/>
  <c r="B23" i="1"/>
  <c r="A23" i="1"/>
  <c r="C22" i="1"/>
  <c r="A22" i="1"/>
  <c r="C21" i="1"/>
  <c r="B21" i="1"/>
  <c r="A21" i="1"/>
  <c r="D20" i="1"/>
  <c r="C20" i="1"/>
  <c r="B20" i="1"/>
  <c r="A20" i="1"/>
  <c r="D19" i="1"/>
  <c r="C19" i="1"/>
  <c r="B19" i="1"/>
  <c r="A19" i="1"/>
  <c r="D18" i="1"/>
  <c r="B18" i="1"/>
  <c r="A18" i="1"/>
  <c r="D17" i="1"/>
  <c r="C17" i="1"/>
  <c r="B17" i="1"/>
  <c r="A17" i="1"/>
  <c r="C16" i="1"/>
  <c r="B16" i="1"/>
  <c r="A16" i="1"/>
  <c r="D15" i="1"/>
  <c r="C15" i="1"/>
  <c r="B15" i="1"/>
  <c r="A15" i="1"/>
  <c r="C14" i="1"/>
  <c r="B14" i="1"/>
  <c r="A14" i="1"/>
  <c r="D13" i="1"/>
  <c r="C13" i="1"/>
  <c r="B13" i="1"/>
  <c r="A13" i="1"/>
  <c r="D12" i="1"/>
  <c r="C12" i="1"/>
  <c r="B12" i="1"/>
  <c r="A12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C7" i="1"/>
  <c r="A7" i="1"/>
  <c r="D6" i="1"/>
  <c r="C6" i="1"/>
  <c r="B6" i="1"/>
  <c r="A6" i="1"/>
  <c r="B5" i="1"/>
  <c r="A5" i="1"/>
  <c r="D4" i="1"/>
  <c r="C4" i="1"/>
  <c r="B4" i="1"/>
  <c r="A4" i="1"/>
</calcChain>
</file>

<file path=xl/sharedStrings.xml><?xml version="1.0" encoding="utf-8"?>
<sst xmlns="http://schemas.openxmlformats.org/spreadsheetml/2006/main" count="538" uniqueCount="451">
  <si>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</si>
  <si>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</si>
  <si>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</si>
  <si>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</si>
  <si>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</si>
  <si>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</si>
  <si>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</si>
  <si>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</si>
  <si>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</si>
  <si>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</si>
  <si>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</si>
  <si>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(구산동)청소년자료실_3층</t>
  </si>
  <si>
    <t>비룡소</t>
  </si>
  <si>
    <t>문학동네</t>
  </si>
  <si>
    <t xml:space="preserve">자료실 </t>
    <phoneticPr fontId="1" type="noConversion"/>
  </si>
  <si>
    <t>김영사</t>
  </si>
  <si>
    <t>창비</t>
  </si>
  <si>
    <t>위즈덤하우스</t>
  </si>
  <si>
    <t>이*숙</t>
  </si>
  <si>
    <t>쌤앤파커스</t>
  </si>
  <si>
    <t>권*현</t>
  </si>
  <si>
    <t>이*진</t>
  </si>
  <si>
    <t>백*봄</t>
  </si>
  <si>
    <t>마티</t>
  </si>
  <si>
    <t>오*윤</t>
  </si>
  <si>
    <t>마르코폴로</t>
  </si>
  <si>
    <t>휴머니스트</t>
  </si>
  <si>
    <t>루이즈 글릭 지음 ; 정은귀 옮김</t>
  </si>
  <si>
    <t>시공사</t>
  </si>
  <si>
    <t>다산어린이</t>
  </si>
  <si>
    <t>북멘토</t>
  </si>
  <si>
    <t>슈크림북</t>
  </si>
  <si>
    <t>미디어숲</t>
  </si>
  <si>
    <t>라임</t>
  </si>
  <si>
    <t>서해문집</t>
  </si>
  <si>
    <t>김선영 지음</t>
  </si>
  <si>
    <t>EBS Books</t>
  </si>
  <si>
    <t>1차 희망도서 목록</t>
    <phoneticPr fontId="1" type="noConversion"/>
  </si>
  <si>
    <t>1차 신착도서 목록</t>
    <phoneticPr fontId="1" type="noConversion"/>
  </si>
  <si>
    <t>(2월 19일까지 신청자 우선 대출 )</t>
    <phoneticPr fontId="1" type="noConversion"/>
  </si>
  <si>
    <t>상상스퀘어</t>
  </si>
  <si>
    <t>유*순</t>
  </si>
  <si>
    <t>골든래빗</t>
  </si>
  <si>
    <t>최*철</t>
  </si>
  <si>
    <t>홍정기 지음</t>
  </si>
  <si>
    <t>백*희</t>
  </si>
  <si>
    <t>글항아리</t>
  </si>
  <si>
    <t>노*수</t>
  </si>
  <si>
    <t>소소의책</t>
  </si>
  <si>
    <t>정*경</t>
  </si>
  <si>
    <t>848-ㄱ327ㄱ</t>
  </si>
  <si>
    <t>반비</t>
  </si>
  <si>
    <t>유*린</t>
  </si>
  <si>
    <t>691-ㅇ652ㄱ</t>
  </si>
  <si>
    <t>워크룸프레스</t>
  </si>
  <si>
    <t>한*혜</t>
  </si>
  <si>
    <t>843-ㅊ116ㄱ</t>
  </si>
  <si>
    <t>계산된 삶</t>
  </si>
  <si>
    <t>허블</t>
  </si>
  <si>
    <t>임*민</t>
  </si>
  <si>
    <t>홍지운 지음</t>
  </si>
  <si>
    <t>아작</t>
  </si>
  <si>
    <t>박*혜</t>
  </si>
  <si>
    <t>404-ㅇ332ㄱ</t>
  </si>
  <si>
    <t>김*석</t>
  </si>
  <si>
    <t>차*진</t>
  </si>
  <si>
    <t>홍종호 지음</t>
  </si>
  <si>
    <t>다산북스</t>
  </si>
  <si>
    <t>이*영</t>
  </si>
  <si>
    <t>김미경 지음</t>
  </si>
  <si>
    <t>어웨이크북스</t>
  </si>
  <si>
    <t>정*영</t>
  </si>
  <si>
    <t>송지현 지음</t>
  </si>
  <si>
    <t>교유서가:교유당</t>
  </si>
  <si>
    <t>홍*용</t>
  </si>
  <si>
    <t>필맥</t>
  </si>
  <si>
    <t>김*중</t>
  </si>
  <si>
    <t>영진닷컴</t>
  </si>
  <si>
    <t>김*환</t>
  </si>
  <si>
    <t>항해</t>
  </si>
  <si>
    <t>김*형</t>
  </si>
  <si>
    <t>838-ㄴ16ㅁ</t>
  </si>
  <si>
    <t>마지막 산책</t>
  </si>
  <si>
    <t>지금이책</t>
  </si>
  <si>
    <t>김*현</t>
  </si>
  <si>
    <t>김혜남 지음</t>
  </si>
  <si>
    <t>메이븐</t>
  </si>
  <si>
    <t>박*나</t>
  </si>
  <si>
    <t>843-ㅍ82마</t>
  </si>
  <si>
    <t>메이드</t>
  </si>
  <si>
    <t>정*정</t>
  </si>
  <si>
    <t>윌북</t>
  </si>
  <si>
    <t>이*렬</t>
  </si>
  <si>
    <t>모던 라이프</t>
  </si>
  <si>
    <t>아트북스</t>
  </si>
  <si>
    <t>파도</t>
  </si>
  <si>
    <t>김*빈</t>
  </si>
  <si>
    <t>334-ㅅ636ㅁ</t>
  </si>
  <si>
    <t>다봄교육</t>
  </si>
  <si>
    <t>탁현민 지음</t>
  </si>
  <si>
    <t>메디치미디어</t>
  </si>
  <si>
    <t>김*이</t>
  </si>
  <si>
    <t>강덕구 지음</t>
  </si>
  <si>
    <t>민음사</t>
  </si>
  <si>
    <t>박*선</t>
  </si>
  <si>
    <t>942-ㅍ36ㅂ</t>
  </si>
  <si>
    <t>해리북스</t>
  </si>
  <si>
    <t>생각이음</t>
  </si>
  <si>
    <t>차*영</t>
  </si>
  <si>
    <t>364-ㅂ792ㅂ</t>
  </si>
  <si>
    <t>이다북스</t>
  </si>
  <si>
    <t>최*웅</t>
  </si>
  <si>
    <t>유*희</t>
  </si>
  <si>
    <t>843-ㅋ386ㅂ</t>
  </si>
  <si>
    <t>불타는 세계</t>
  </si>
  <si>
    <t>아르테</t>
  </si>
  <si>
    <t>강*람</t>
  </si>
  <si>
    <t>김앤김북스</t>
  </si>
  <si>
    <t>최*인</t>
  </si>
  <si>
    <t>한정원 지음</t>
  </si>
  <si>
    <t>시간의흐름</t>
  </si>
  <si>
    <t>818-ㄱ769ㅅ</t>
  </si>
  <si>
    <t>문학수첩</t>
  </si>
  <si>
    <t>843-ㄱ566ㅅ</t>
  </si>
  <si>
    <t>나무옆의자</t>
  </si>
  <si>
    <t>페이지2북스</t>
  </si>
  <si>
    <t>389-ㅎ137ㅅ</t>
  </si>
  <si>
    <t>연립서가</t>
  </si>
  <si>
    <t>정영목 지음</t>
  </si>
  <si>
    <t>박*현</t>
  </si>
  <si>
    <t>김복희 지음</t>
  </si>
  <si>
    <t>달</t>
  </si>
  <si>
    <t>이*슬</t>
  </si>
  <si>
    <t>이*원</t>
  </si>
  <si>
    <t>생각의힘</t>
  </si>
  <si>
    <t>박*롬</t>
  </si>
  <si>
    <t>흐름출판</t>
  </si>
  <si>
    <t>신*영</t>
  </si>
  <si>
    <t>윤*선</t>
  </si>
  <si>
    <t>818-ㄴ51ㅇ</t>
  </si>
  <si>
    <t>오늘도 짓는 생활</t>
  </si>
  <si>
    <t>남설희 지음</t>
  </si>
  <si>
    <t>아무책방</t>
  </si>
  <si>
    <t>박*영</t>
  </si>
  <si>
    <t>한빛비즈</t>
  </si>
  <si>
    <t>박영사</t>
  </si>
  <si>
    <t>박지현 지음</t>
  </si>
  <si>
    <t>저상버스</t>
  </si>
  <si>
    <t>844-ㅅ378ㅇ</t>
  </si>
  <si>
    <t>주영사</t>
  </si>
  <si>
    <t>전*선</t>
  </si>
  <si>
    <t>843-ㄱ531ㅇ</t>
  </si>
  <si>
    <t>문학과지성사</t>
  </si>
  <si>
    <t>인형. 상</t>
  </si>
  <si>
    <t>을유문화사</t>
  </si>
  <si>
    <t>김*아</t>
  </si>
  <si>
    <t>인형. 하</t>
  </si>
  <si>
    <t>104-ㅇ965이</t>
  </si>
  <si>
    <t>이학사</t>
  </si>
  <si>
    <t>김*우</t>
  </si>
  <si>
    <t>조영남 지음</t>
  </si>
  <si>
    <t>김*지</t>
  </si>
  <si>
    <t>신*용</t>
  </si>
  <si>
    <t>346-ㄹ636ㅊ</t>
  </si>
  <si>
    <t>후마니타스</t>
  </si>
  <si>
    <t>임*희</t>
  </si>
  <si>
    <t>범유진 지음</t>
  </si>
  <si>
    <t>앤드:넥서스</t>
  </si>
  <si>
    <t>남*빈</t>
  </si>
  <si>
    <t>북코리아</t>
  </si>
  <si>
    <t>최*실</t>
  </si>
  <si>
    <t>원더박스</t>
  </si>
  <si>
    <t>오*우</t>
  </si>
  <si>
    <t>희망의 끈</t>
  </si>
  <si>
    <t>재인</t>
  </si>
  <si>
    <t>김*수</t>
  </si>
  <si>
    <t>양성관 지음</t>
  </si>
  <si>
    <t>정*현</t>
  </si>
  <si>
    <t>EG0000060074</t>
  </si>
  <si>
    <t>029.4-ㅂ332ㄴ</t>
  </si>
  <si>
    <t>난독의 시대 : 문해력 붕괴 어떻게 해야 할 것인가?</t>
  </si>
  <si>
    <t>박세당, 박세호 [공]지음</t>
  </si>
  <si>
    <t>EG0000060071</t>
  </si>
  <si>
    <t>029.8-ㅂ658ㄷ</t>
  </si>
  <si>
    <t>다시, 어떻게 읽을 것인가 : 종이에서 스크린, 오디오까지 디지털 전화 시대의 새로운 읽기 전략</t>
  </si>
  <si>
    <t>나오미 배런 지음 ; 전병근 옮김</t>
  </si>
  <si>
    <t>어크로스</t>
  </si>
  <si>
    <t>EG0000060034</t>
  </si>
  <si>
    <t>104-ㄴ21ㅁ</t>
  </si>
  <si>
    <t>물속의 철학자들 : 일상에 흘러넘치는 철학에 대하여</t>
  </si>
  <si>
    <t>나가이 레이 지음 ; 김영현 옮김</t>
  </si>
  <si>
    <t>다다서재</t>
  </si>
  <si>
    <t>EG0000060062</t>
  </si>
  <si>
    <t>104-ㅁ378ㅈ</t>
  </si>
  <si>
    <t>리 매킨타이어 지음 ; 노윤기 옮김</t>
  </si>
  <si>
    <t>EG0000060053</t>
  </si>
  <si>
    <t>189.2-ㄱ619ㅎ</t>
  </si>
  <si>
    <t>화내는 용기 : 불합리한 세상에 대처하는 철학자 기시미 이치로의 가르침</t>
  </si>
  <si>
    <t>기시미 이치로 지음 ; 김윤경 옮김</t>
  </si>
  <si>
    <t>타인의사유</t>
  </si>
  <si>
    <t>EG0000060055</t>
  </si>
  <si>
    <t>230.4-ㄱ657ㅈ</t>
  </si>
  <si>
    <t>죽으러 온 예수 죽이러 온 예수 : 교회가 바뀌면 세상이 바뀐다</t>
  </si>
  <si>
    <t>김경집 지음</t>
  </si>
  <si>
    <t>새물결플러스</t>
  </si>
  <si>
    <t>EG0000060064</t>
  </si>
  <si>
    <t>325.211-ㄱ736ㅇ</t>
  </si>
  <si>
    <t>외로움 수업 : 온전한 나와 마주하는 시간에 대하여</t>
  </si>
  <si>
    <t>김민식 지음</t>
  </si>
  <si>
    <t>생각정원</t>
  </si>
  <si>
    <t>EG0000060059</t>
  </si>
  <si>
    <t>472.529-ㅋ636ㅇ</t>
  </si>
  <si>
    <t>여섯 번째 대멸종 : 멸종을 추적하다 보면 늘 동일한 범인, 인간을 만나게 된다</t>
  </si>
  <si>
    <t>엘리자베스 콜버트 지음 ; 김보영 옮김</t>
  </si>
  <si>
    <t>EG0000060114</t>
  </si>
  <si>
    <t>511.1689-ㅎ777ㅇ</t>
  </si>
  <si>
    <t>50부터는 알아서 척척, 건강해지는 착한 몸은 없다 : 건강하게 천천히 늙고, 오래 사는 법!</t>
  </si>
  <si>
    <t>황윤신 지음</t>
  </si>
  <si>
    <t>스마트비즈니스</t>
  </si>
  <si>
    <t>EG0000060067</t>
  </si>
  <si>
    <t>527.47-ㅂ774ㅅ</t>
  </si>
  <si>
    <t>상대적이며 절대적인 고양이 백과사전</t>
  </si>
  <si>
    <t>베르나르 베르베르 지음 ; 전미연 옮김</t>
  </si>
  <si>
    <t>열린책들</t>
  </si>
  <si>
    <t>EG0000060050</t>
  </si>
  <si>
    <t>539.7-ㅂ414ㄱ</t>
  </si>
  <si>
    <t>기적의 도시 메데진 : 마약의 수도는 어떻게 전 세계 도시의 롤모델이 되었나?</t>
  </si>
  <si>
    <t>박용남 지음</t>
  </si>
  <si>
    <t>EG0000060044</t>
  </si>
  <si>
    <t>592.27-ㄹ434ㅇ</t>
  </si>
  <si>
    <t>52주의 뜨개 양말 : 한 주에 한 켤레씩, 사계절 손뜨개 양말</t>
  </si>
  <si>
    <t>레인 지음 ; 서효령 옮김</t>
  </si>
  <si>
    <t>한스미디어</t>
  </si>
  <si>
    <t>EG0000060073</t>
  </si>
  <si>
    <t>598.1-ㄱ437기</t>
  </si>
  <si>
    <t>기분대로 아이를 키우지 않겠습니다 : 뇌과학으로 배우는 엄마의 감정 수업</t>
  </si>
  <si>
    <t>곽윤정 지음</t>
  </si>
  <si>
    <t>포레스트북스</t>
  </si>
  <si>
    <t>EG0000060075</t>
  </si>
  <si>
    <t>688.13-ㅇ842ㅎ</t>
  </si>
  <si>
    <t>헤어질 결심 Storyboard</t>
  </si>
  <si>
    <t>이윤호 작화 ; 박찬욱 감독 ; 정서경, 박찬욱 [공]지음</t>
  </si>
  <si>
    <t>EG0000060049</t>
  </si>
  <si>
    <t>699.1-ㅅ734ㄱ</t>
  </si>
  <si>
    <t>걷는 존재 : 몸의 감각을 깨우는 온전히 나를 되찾는</t>
  </si>
  <si>
    <t>애나벨 스트리츠 지음 ; 이유림 옮김</t>
  </si>
  <si>
    <t>EG0000060070</t>
  </si>
  <si>
    <t>715.7-ㅈ158ㅁ</t>
  </si>
  <si>
    <t>맛난 부사 : 말맛 지도 따라 떠나는 우리말 부사 미식 여행</t>
  </si>
  <si>
    <t>장세이 글·그림</t>
  </si>
  <si>
    <t>이응</t>
  </si>
  <si>
    <t>EG0000060051</t>
  </si>
  <si>
    <t>813.7-ㄴ33우</t>
  </si>
  <si>
    <t>우린 집에 돌아갈 수 없어 : 나일선 소설집</t>
  </si>
  <si>
    <t>나일선 지음</t>
  </si>
  <si>
    <t>EG0000060037</t>
  </si>
  <si>
    <t>813.7-ㄴ81ㅇ-1</t>
  </si>
  <si>
    <t>오늘이 아닌 뉴스 : 뉴럭이 장편소설. 1, 침묵하는 목격자</t>
  </si>
  <si>
    <t>뉴럭이 지음</t>
  </si>
  <si>
    <t>팩토리나인</t>
  </si>
  <si>
    <t>EG0000060038</t>
  </si>
  <si>
    <t>813.7-ㄴ81ㅇ-2</t>
  </si>
  <si>
    <t>오늘이 아닌 뉴스 : 뉴럭이 장편소설. 2, 특종을 보도합니다</t>
  </si>
  <si>
    <t>EG0000060057</t>
  </si>
  <si>
    <t>813.7-ㅇ221ㄴ</t>
  </si>
  <si>
    <t>남겨진 이름들 : 안윤 장편소설</t>
  </si>
  <si>
    <t>안윤 지음</t>
  </si>
  <si>
    <t>EG0000060072</t>
  </si>
  <si>
    <t>813.7-ㅇ838내</t>
  </si>
  <si>
    <t>내게 남은 사랑을 드릴게요</t>
  </si>
  <si>
    <t>이유리, 김서해, 김초엽, 설재인, 천선란 지음</t>
  </si>
  <si>
    <t>자이언트북스</t>
  </si>
  <si>
    <t>EG0000060063</t>
  </si>
  <si>
    <t>813.7-ㅈ386아</t>
  </si>
  <si>
    <t>아무도 모를 것이다 : 정보라 환상문학 단편선</t>
  </si>
  <si>
    <t>정보라 지음</t>
  </si>
  <si>
    <t>퍼플레인:갈매나무</t>
  </si>
  <si>
    <t>EG0000060060</t>
  </si>
  <si>
    <t>818-ㄱ769ㄴ</t>
  </si>
  <si>
    <t>너와 나의 점심시간 : 우리가 가장 열심이었던 날들 : 김선정 에세이</t>
  </si>
  <si>
    <t>김선정 지음</t>
  </si>
  <si>
    <t>EG0000060058</t>
  </si>
  <si>
    <t>818-ㄱ819ㅅ</t>
  </si>
  <si>
    <t>시간이 있었으면 좋겠다 : 삶의 여백을 사랑하는 일에 대해 : 김신지 에세이</t>
  </si>
  <si>
    <t>김신지 지음</t>
  </si>
  <si>
    <t>잠비</t>
  </si>
  <si>
    <t>EG0000060065</t>
  </si>
  <si>
    <t>818-ㄱ988ㅅ</t>
  </si>
  <si>
    <t>생에 감사해</t>
  </si>
  <si>
    <t>김혜자 지음</t>
  </si>
  <si>
    <t>수오서재</t>
  </si>
  <si>
    <t>EG0000060056</t>
  </si>
  <si>
    <t>818-ㅈ124ㅇ</t>
  </si>
  <si>
    <t>작가의 루틴 : 소설 쓰는 하루</t>
  </si>
  <si>
    <t>EG0000060054</t>
  </si>
  <si>
    <t>833.6-ㅇ466바</t>
  </si>
  <si>
    <t>바바야가의 밤 : 각성하는 시스터후드</t>
  </si>
  <si>
    <t>오타니 아키라 지음 ; 이규원 옮김</t>
  </si>
  <si>
    <t>북스피어</t>
  </si>
  <si>
    <t>EG0000060068</t>
  </si>
  <si>
    <t>833.6-ㅎ969ㅂ</t>
  </si>
  <si>
    <t>본심 : 히라노 게이치로 장편소설</t>
  </si>
  <si>
    <t>히라노 게이치로 지음 ; 양윤옥 옮김</t>
  </si>
  <si>
    <t>현대문학</t>
  </si>
  <si>
    <t>EG0000060066</t>
  </si>
  <si>
    <t>841-ㄱ574ㅅ</t>
  </si>
  <si>
    <t>신실하고 고결한 밤</t>
  </si>
  <si>
    <t>EG0000060069</t>
  </si>
  <si>
    <t>841-ㅇ476ㅅ</t>
  </si>
  <si>
    <t>서쪽 바람</t>
  </si>
  <si>
    <t>메리 올리버 지음 ; 민승남 옮김</t>
  </si>
  <si>
    <t>마음산책</t>
  </si>
  <si>
    <t>EG0000060048</t>
  </si>
  <si>
    <t>843-ㅁ556ㅂ</t>
  </si>
  <si>
    <t>별을 선사해준 사람</t>
  </si>
  <si>
    <t>조조 모예스 지음 ; 이나경 옮김</t>
  </si>
  <si>
    <t>살림</t>
  </si>
  <si>
    <t>EG0000060052</t>
  </si>
  <si>
    <t>843-ㅋ524ㄴ</t>
  </si>
  <si>
    <t>내 눈물이 너를 베리라 : S.A. 코스비 장편소설</t>
  </si>
  <si>
    <t>S.A. 코스비 지음 ; 박영인 옮김</t>
  </si>
  <si>
    <t>네버모어</t>
  </si>
  <si>
    <t>EG0000060047</t>
  </si>
  <si>
    <t>863-ㅁ752아</t>
  </si>
  <si>
    <t>안젤리크 : 기욤 뮈소 장편소설</t>
  </si>
  <si>
    <t>기욤 뮈소 지음 ; 양영란 옮김</t>
  </si>
  <si>
    <t>밝은세상</t>
  </si>
  <si>
    <t>EG0000060061</t>
  </si>
  <si>
    <t>884-ㅍ27ㄱ</t>
  </si>
  <si>
    <t>(엘레나 페란테)글쓰기의 고통과 즐거움</t>
  </si>
  <si>
    <t>엘레나 페란테 지음 ; 김지우 옮김</t>
  </si>
  <si>
    <t>한길사</t>
  </si>
  <si>
    <t>CG0000025665</t>
  </si>
  <si>
    <t>아404-ㅍ22ㅅ</t>
  </si>
  <si>
    <t>(이상하게 재밌는)생활 과학 : 어렵고 따분한 과학책은 지구에서 사라져라!</t>
  </si>
  <si>
    <t>존 판던, 롭 비티 [공]글 ; 피터 불 외 그림</t>
  </si>
  <si>
    <t>라이카미</t>
  </si>
  <si>
    <t>CG0000025668</t>
  </si>
  <si>
    <t>아808.9-미816ㅁ-179</t>
  </si>
  <si>
    <t>기울어진 탑과 유령 가족</t>
  </si>
  <si>
    <t>박연철 글·그림</t>
  </si>
  <si>
    <t>미래아이:미래M＆B</t>
  </si>
  <si>
    <t>CG0000025669</t>
  </si>
  <si>
    <t>아808.9-미816ㅁ-180</t>
  </si>
  <si>
    <t>유령 가족과 기울어진 탑</t>
  </si>
  <si>
    <t>CG0000025664</t>
  </si>
  <si>
    <t>아808.9-보854ㅁ-89</t>
  </si>
  <si>
    <t>리보와 앤 : 아무도 오지 않는 도서관의 두 로봇</t>
  </si>
  <si>
    <t>어윤정 글 ; 해마 그림</t>
  </si>
  <si>
    <t>CG0000025674</t>
  </si>
  <si>
    <t>아808.9-일965ㅂ-105</t>
  </si>
  <si>
    <t>백제 최후의 날 : 박상기 장편동화</t>
  </si>
  <si>
    <t>박상기 글 ; 송효정 그림</t>
  </si>
  <si>
    <t>CG0000025666</t>
  </si>
  <si>
    <t>아808.9-일965ㅂ-106</t>
  </si>
  <si>
    <t>천하제일 치킨 쇼</t>
  </si>
  <si>
    <t>이희정 글 ; 김무연 그림</t>
  </si>
  <si>
    <t>CG0000025675</t>
  </si>
  <si>
    <t>아813.808-북944ㅂ-22</t>
  </si>
  <si>
    <t>수상한 친구 집</t>
  </si>
  <si>
    <t>박현숙 글 ; 장서영 그림</t>
  </si>
  <si>
    <t>CG0000025670</t>
  </si>
  <si>
    <t>아813.8-ㄱ975ㅅ-7</t>
  </si>
  <si>
    <t>소능력자들. 7, 천사의 눈물</t>
  </si>
  <si>
    <t>김하연 글 ; 송효정 그림</t>
  </si>
  <si>
    <t>마술피리:초록개구리</t>
  </si>
  <si>
    <t>CG0000025667</t>
  </si>
  <si>
    <t>아813.8-ㅂ574마-2</t>
  </si>
  <si>
    <t>급식 알바 구드래곤</t>
  </si>
  <si>
    <t>박현숙 글 ; 이경석 그림</t>
  </si>
  <si>
    <t>CG0000025663</t>
  </si>
  <si>
    <t>아813.8-ㅅ338ㅁ-6</t>
  </si>
  <si>
    <t>마법 숲 탐정. 6, 사과숲을 지켜라!</t>
  </si>
  <si>
    <t>선자은 글 ; 이경희 그림</t>
  </si>
  <si>
    <t>CG0000025662</t>
  </si>
  <si>
    <t>아813.8-ㅎ631ㄴ-3</t>
  </si>
  <si>
    <t>낭만 강아지 봉봉. 3, 거리의 비밀 요원</t>
  </si>
  <si>
    <t>홍민정 글 ; 김무연 그림</t>
  </si>
  <si>
    <t>다산어린이:다산북스</t>
  </si>
  <si>
    <t>CG0000025676</t>
  </si>
  <si>
    <t>아843-ㅋ894우</t>
  </si>
  <si>
    <t>윔피키드 : 그레그의 영화 일기</t>
  </si>
  <si>
    <t>제프 키니 글·그림 ; 김선희 옮김</t>
  </si>
  <si>
    <t>미래엔:아이세움</t>
  </si>
  <si>
    <t>CG0000025673</t>
  </si>
  <si>
    <t>유375.1-ㄷ32ㅋ-4=2</t>
  </si>
  <si>
    <t>치카치카 쓱쓱 : [0-3세]</t>
  </si>
  <si>
    <t>김선영 글 ; 이갑규 그림</t>
  </si>
  <si>
    <t>키위북스</t>
  </si>
  <si>
    <t>CG0000025661</t>
  </si>
  <si>
    <t>유813.8-ㅇ193ㄱ</t>
  </si>
  <si>
    <t>겨울 이불 : 안녕달 그림책</t>
  </si>
  <si>
    <t>안녕달 글·그림</t>
  </si>
  <si>
    <t>CG0000025672</t>
  </si>
  <si>
    <t>유833.8-ㅋ784다</t>
  </si>
  <si>
    <t>대장 토끼는 나다운 게 좋아</t>
  </si>
  <si>
    <t>큐라이스 글·그림 ; 황진희 옮김</t>
  </si>
  <si>
    <t>토토북</t>
  </si>
  <si>
    <t>CG0000025671</t>
  </si>
  <si>
    <t>유833.8-ㅋ784대</t>
  </si>
  <si>
    <t>대장 토끼는 꿀잠이 좋아</t>
  </si>
  <si>
    <t>EG0000060076</t>
  </si>
  <si>
    <t>청183.3-ㅎ817ㅇ</t>
  </si>
  <si>
    <t>어른이 되면 고민이 끝날까?</t>
  </si>
  <si>
    <t>황효진 지음</t>
  </si>
  <si>
    <t>EG0000060079</t>
  </si>
  <si>
    <t>청340.27-ㅅ728ㅇ</t>
  </si>
  <si>
    <t>우리와 그들의 정치 : 파시즘은 어떻게 작동하는가</t>
  </si>
  <si>
    <t>제이슨 스탠리 지음 ; 김정훈 옮김</t>
  </si>
  <si>
    <t>솔</t>
  </si>
  <si>
    <t>EG0000060081</t>
  </si>
  <si>
    <t>청539.9-ㅅ336ㅈ</t>
  </si>
  <si>
    <t>지구를 위한 소비 수업 : 결제 버튼을 누르기 전에 알아야 할 환경 이야기</t>
  </si>
  <si>
    <t>선보라, 전진현, 최혜연 [공]지음</t>
  </si>
  <si>
    <t>EG0000060083</t>
  </si>
  <si>
    <t>청813.7-ㅂ574구-4</t>
  </si>
  <si>
    <t>구미호 카페 : 구미호 식당. 4 : 박현숙 장편소설</t>
  </si>
  <si>
    <t>박현숙 지음</t>
  </si>
  <si>
    <t>특별한서재</t>
  </si>
  <si>
    <t>EG0000060084</t>
  </si>
  <si>
    <t>청813.7-ㅇ676ㅇ2</t>
  </si>
  <si>
    <t>유진과 유진 : 이금이 장편소설</t>
  </si>
  <si>
    <t>이금이 지음</t>
  </si>
  <si>
    <t>밤티</t>
  </si>
  <si>
    <t>EG0000060078</t>
  </si>
  <si>
    <t>청818-ㅇ662어</t>
  </si>
  <si>
    <t>어느 날 일기를 쓰기 시작했다 : 나와 오롯이 만나는 시간</t>
  </si>
  <si>
    <t>이경혜 지음</t>
  </si>
  <si>
    <t>보리출판사</t>
  </si>
  <si>
    <t>EG0000060082</t>
  </si>
  <si>
    <t>청833.6-ㅅ156ㅇ</t>
  </si>
  <si>
    <t>인생당 서점 : 미래가 불안하게 느껴지는 청소년을 위한 진로 소설</t>
  </si>
  <si>
    <t>사이토 다카시 지음 ; 김윤수 옮김</t>
  </si>
  <si>
    <t>EG0000060035</t>
  </si>
  <si>
    <t>청843-ㅂ678ㅇ</t>
  </si>
  <si>
    <t>엘랏소에 : 달시 리틀 배저 장편소설</t>
  </si>
  <si>
    <t>달시 리틀 배저 지음 ; 로비나 카이 그림 ; 강동혁 옮김</t>
  </si>
  <si>
    <t>아르테:북이십일</t>
  </si>
  <si>
    <t>EG0000060077</t>
  </si>
  <si>
    <t>청843-ㅎ477ㅅ</t>
  </si>
  <si>
    <t>사라진 소녀들의 숲 : 허주은 장편소설</t>
  </si>
  <si>
    <t>허주은 지음 ; 유혜인 옮김</t>
  </si>
  <si>
    <t>미디어창비</t>
  </si>
  <si>
    <t>EG0000060080</t>
  </si>
  <si>
    <t>청909-ㅅ236ㄷ</t>
  </si>
  <si>
    <t>달력으로 배우는 세계 역사 수업 : 오늘의 날짜에 숨어 있는 재미난 세계사 이야기</t>
  </si>
  <si>
    <t>서민영 지음</t>
  </si>
  <si>
    <t>글담출판</t>
  </si>
  <si>
    <t xml:space="preserve">지구가 평평하다고 믿는 사람과 즐겁고 생산적인 대화를 나누는 법 </t>
    <phoneticPr fontId="1" type="noConversion"/>
  </si>
  <si>
    <t>김중혁 외 지음</t>
    <phoneticPr fontId="1" type="noConversion"/>
  </si>
  <si>
    <t>다산스마트에듀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</si>
</sst>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7"/>
  <sheetViews>
    <sheetView tabSelected="1" topLeftCell="A106" zoomScale="115" zoomScaleNormal="115" workbookViewId="0">
      <selection activeCell="C132" sqref="C132"/>
    </sheetView>
  </sheetViews>
  <sheetFormatPr defaultRowHeight="16.5" x14ac:dyDescent="0.3"/>
  <cols>
    <col min="1" max="1" width="14.25" style="1" bestFit="1" customWidth="1"/>
    <col min="2" max="2" width="18.5" style="1" bestFit="1" customWidth="1"/>
    <col min="3" max="3" width="74.625" style="1" customWidth="1"/>
    <col min="4" max="4" width="41.625" style="1" customWidth="1"/>
    <col min="5" max="5" width="18.625" style="1" bestFit="1" customWidth="1"/>
    <col min="6" max="6" width="21.5" bestFit="1" customWidth="1"/>
  </cols>
  <sheetData>
    <row r="1" spans="1:6" ht="42.75" customHeight="1" x14ac:dyDescent="0.3">
      <c r="A1" s="9" t="s">
        <v>37</v>
      </c>
      <c r="B1" s="10"/>
      <c r="C1" s="10"/>
      <c r="D1" s="10"/>
      <c r="E1" s="10"/>
      <c r="F1" s="11"/>
    </row>
    <row r="2" spans="1:6" ht="15" customHeight="1" x14ac:dyDescent="0.3">
      <c r="A2" s="6" t="s">
        <v>39</v>
      </c>
      <c r="B2" s="7"/>
      <c r="C2" s="7"/>
      <c r="D2" s="7"/>
      <c r="E2" s="7"/>
      <c r="F2" s="8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ht="13.5" x14ac:dyDescent="0.3">
      <c r="A4" s="12" t="str">
        <f>"EG0000060025"</f>
        <v>EG0000060025</v>
      </c>
      <c r="B4" s="12" t="str">
        <f>"004.58-ㅂ788ㅅ"</f>
        <v>004.58-ㅂ788ㅅ</v>
      </c>
      <c r="C4" s="12" t="str">
        <f>"소셜 미디어 프리즘"</f>
        <v>소셜 미디어 프리즘</v>
      </c>
      <c r="D4" s="12" t="str">
        <f>"크리스 베일 지음 ; 서미나 옮김"</f>
        <v>크리스 베일 지음 ; 서미나 옮김</v>
      </c>
      <c r="E4" s="12" t="s">
        <v>40</v>
      </c>
      <c r="F4" s="12" t="s">
        <v>41</v>
      </c>
    </row>
    <row r="5" spans="1:6" s="5" customFormat="1" ht="13.5" x14ac:dyDescent="0.3">
      <c r="A5" s="12" t="str">
        <f>"EG0000060029"</f>
        <v>EG0000060029</v>
      </c>
      <c r="B5" s="12" t="str">
        <f>"005.104-ㄱ271ㄱ"</f>
        <v>005.104-ㄱ271ㄱ</v>
      </c>
      <c r="C5" s="12" t="str">
        <f>"개발자 원칙 : 테크 리더 9인이 말하는 더 나은 개발자로 살아가는 원칙과 철학"</f>
        <v>개발자 원칙 : 테크 리더 9인이 말하는 더 나은 개발자로 살아가는 원칙과 철학</v>
      </c>
      <c r="D5" s="12" t="str">
        <f>"박성철 외"</f>
        <v>박성철 외</v>
      </c>
      <c r="E5" s="12" t="s">
        <v>42</v>
      </c>
      <c r="F5" s="12" t="s">
        <v>43</v>
      </c>
    </row>
    <row r="6" spans="1:6" s="5" customFormat="1" ht="13.5" x14ac:dyDescent="0.3">
      <c r="A6" s="12" t="str">
        <f>"EG0000060100"</f>
        <v>EG0000060100</v>
      </c>
      <c r="B6" s="12" t="str">
        <f>"005.565-ㅅ658ㄷ"</f>
        <v>005.565-ㅅ658ㄷ</v>
      </c>
      <c r="C6" s="12" t="str">
        <f>"도쿄의 편집 : 에디터·크리에이터를 위한 편집력 강의"</f>
        <v>도쿄의 편집 : 에디터·크리에이터를 위한 편집력 강의</v>
      </c>
      <c r="D6" s="12" t="str">
        <f>"스가쓰케 마사노부 지음 ; 현선 옮김"</f>
        <v>스가쓰케 마사노부 지음 ; 현선 옮김</v>
      </c>
      <c r="E6" s="12" t="s">
        <v>79</v>
      </c>
      <c r="F6" s="12" t="s">
        <v>80</v>
      </c>
    </row>
    <row r="7" spans="1:6" s="5" customFormat="1" ht="13.5" x14ac:dyDescent="0.3">
      <c r="A7" s="12" t="str">
        <f>"EG0000060036"</f>
        <v>EG0000060036</v>
      </c>
      <c r="B7" s="12" t="s">
        <v>157</v>
      </c>
      <c r="C7" s="12" t="str">
        <f>"일꾼과 이야기꾼 : 서서적 주체"</f>
        <v>일꾼과 이야기꾼 : 서서적 주체</v>
      </c>
      <c r="D7" s="12" t="str">
        <f>"김상환 외 지음"</f>
        <v>김상환 외 지음</v>
      </c>
      <c r="E7" s="12" t="s">
        <v>158</v>
      </c>
      <c r="F7" s="12" t="s">
        <v>159</v>
      </c>
    </row>
    <row r="8" spans="1:6" s="5" customFormat="1" ht="13.5" x14ac:dyDescent="0.3">
      <c r="A8" s="12" t="str">
        <f>"EG0000060041"</f>
        <v>EG0000060041</v>
      </c>
      <c r="B8" s="12" t="str">
        <f>"165.2-ㅋ588ㅍ"</f>
        <v>165.2-ㅋ588ㅍ</v>
      </c>
      <c r="C8" s="12" t="str">
        <f>"프랑스·독일의 계몽주의와 칸트"</f>
        <v>프랑스·독일의 계몽주의와 칸트</v>
      </c>
      <c r="D8" s="12" t="str">
        <f>"프레드릭 코플스턴 지음 ; 이남원, 정용수 [공]옮김"</f>
        <v>프레드릭 코플스턴 지음 ; 이남원, 정용수 [공]옮김</v>
      </c>
      <c r="E8" s="12" t="s">
        <v>169</v>
      </c>
      <c r="F8" s="12" t="s">
        <v>170</v>
      </c>
    </row>
    <row r="9" spans="1:6" s="5" customFormat="1" ht="13.5" x14ac:dyDescent="0.3">
      <c r="A9" s="12" t="str">
        <f>"EG0000060089"</f>
        <v>EG0000060089</v>
      </c>
      <c r="B9" s="12" t="str">
        <f>"183.3-ㅂ152ㅇ"</f>
        <v>183.3-ㅂ152ㅇ</v>
      </c>
      <c r="C9" s="12" t="str">
        <f>"어른의 중력 : 생의 1/4 승강장에 도착한 어린 어른을 위한 심리학"</f>
        <v>어른의 중력 : 생의 1/4 승강장에 도착한 어린 어른을 위한 심리학</v>
      </c>
      <c r="D9" s="12" t="str">
        <f>"사티아 도일 바이오크 지음 ; 임슬애 옮김"</f>
        <v>사티아 도일 바이오크 지음 ; 임슬애 옮김</v>
      </c>
      <c r="E9" s="12" t="s">
        <v>91</v>
      </c>
      <c r="F9" s="12" t="s">
        <v>21</v>
      </c>
    </row>
    <row r="10" spans="1:6" s="5" customFormat="1" ht="13.5" x14ac:dyDescent="0.3">
      <c r="A10" s="12" t="str">
        <f>"EG0000060032"</f>
        <v>EG0000060032</v>
      </c>
      <c r="B10" s="12" t="str">
        <f>"189.1-ㅇ219ㅆ"</f>
        <v>189.1-ㅇ219ㅆ</v>
      </c>
      <c r="C10" s="12" t="str">
        <f>"씽킹 101 : 더 나은 삶을 위한 생각하기 연습"</f>
        <v>씽킹 101 : 더 나은 삶을 위한 생각하기 연습</v>
      </c>
      <c r="D10" s="12" t="str">
        <f>"안우경 지음 ; 김보람 옮김"</f>
        <v>안우경 지음 ; 김보람 옮김</v>
      </c>
      <c r="E10" s="12" t="s">
        <v>136</v>
      </c>
      <c r="F10" s="12" t="s">
        <v>137</v>
      </c>
    </row>
    <row r="11" spans="1:6" s="5" customFormat="1" ht="13.5" x14ac:dyDescent="0.3">
      <c r="A11" s="12" t="str">
        <f>"EG0000060045"</f>
        <v>EG0000060045</v>
      </c>
      <c r="B11" s="12" t="str">
        <f>"199.1-ㄱ987ㅁ"</f>
        <v>199.1-ㄱ987ㅁ</v>
      </c>
      <c r="C11" s="12" t="str">
        <f>"만일 내가 인생을 다시 산다면 : 벌써 마흔이 된 당신에게 해 주고 싶은 말들 42"</f>
        <v>만일 내가 인생을 다시 산다면 : 벌써 마흔이 된 당신에게 해 주고 싶은 말들 42</v>
      </c>
      <c r="D11" s="12" t="s">
        <v>85</v>
      </c>
      <c r="E11" s="12" t="s">
        <v>86</v>
      </c>
      <c r="F11" s="12" t="s">
        <v>87</v>
      </c>
    </row>
    <row r="12" spans="1:6" s="5" customFormat="1" ht="13.5" x14ac:dyDescent="0.3">
      <c r="A12" s="12" t="str">
        <f>"EG0000060042"</f>
        <v>EG0000060042</v>
      </c>
      <c r="B12" s="12" t="str">
        <f>"320.913-ㄴ63ㅊ"</f>
        <v>320.913-ㄴ63ㅊ</v>
      </c>
      <c r="C12" s="12" t="str">
        <f>"1940년 체제 : 일본 전후경제사의 멍에를 해부하다"</f>
        <v>1940년 체제 : 일본 전후경제사의 멍에를 해부하다</v>
      </c>
      <c r="D12" s="12" t="str">
        <f>"노구치 유키오 지음 ; 노만수 옮김"</f>
        <v>노구치 유키오 지음 ; 노만수 옮김</v>
      </c>
      <c r="E12" s="12" t="s">
        <v>46</v>
      </c>
      <c r="F12" s="12" t="s">
        <v>47</v>
      </c>
    </row>
    <row r="13" spans="1:6" s="5" customFormat="1" ht="13.5" x14ac:dyDescent="0.3">
      <c r="A13" s="12" t="str">
        <f>"EG0000060087"</f>
        <v>EG0000060087</v>
      </c>
      <c r="B13" s="12" t="str">
        <f>"321.342-ㅁ378ㅅ"</f>
        <v>321.342-ㅁ378ㅅ</v>
      </c>
      <c r="C13" s="12" t="str">
        <f>"석유의 종말은 없다 : 세계 부와 권력의 지형을 뒤바꾼 석유 160년의 역사와 미래"</f>
        <v>석유의 종말은 없다 : 세계 부와 권력의 지형을 뒤바꾼 석유 160년의 역사와 미래</v>
      </c>
      <c r="D13" s="12" t="str">
        <f>"로버트 맥널리 지음 ; 김나연 옮김"</f>
        <v>로버트 맥널리 지음 ; 김나연 옮김</v>
      </c>
      <c r="E13" s="12" t="s">
        <v>125</v>
      </c>
      <c r="F13" s="12" t="s">
        <v>118</v>
      </c>
    </row>
    <row r="14" spans="1:6" s="5" customFormat="1" ht="13.5" x14ac:dyDescent="0.3">
      <c r="A14" s="12" t="str">
        <f>"EG0000060027"</f>
        <v>EG0000060027</v>
      </c>
      <c r="B14" s="12" t="str">
        <f>"321.97-ㅎ681ㄱ"</f>
        <v>321.97-ㅎ681ㄱ</v>
      </c>
      <c r="C14" s="12" t="str">
        <f>"기후위기 부의 대전환 : 기후변화 10년 후 한국의 미래와 생존전략"</f>
        <v>기후위기 부의 대전환 : 기후변화 10년 후 한국의 미래와 생존전략</v>
      </c>
      <c r="D14" s="12" t="s">
        <v>66</v>
      </c>
      <c r="E14" s="12" t="s">
        <v>67</v>
      </c>
      <c r="F14" s="12" t="s">
        <v>68</v>
      </c>
    </row>
    <row r="15" spans="1:6" s="5" customFormat="1" ht="13.5" x14ac:dyDescent="0.3">
      <c r="A15" s="12" t="str">
        <f>"EG0000060101"</f>
        <v>EG0000060101</v>
      </c>
      <c r="B15" s="12" t="str">
        <f>"325.099-ㅍ43ㄴ"</f>
        <v>325.099-ㅍ43ㄴ</v>
      </c>
      <c r="C15" s="12" t="str">
        <f>"나의 삶과 일 : 헨리 포드 자서전"</f>
        <v>나의 삶과 일 : 헨리 포드 자서전</v>
      </c>
      <c r="D15" s="12" t="str">
        <f>"헨리 포드 지음 ; 이주명 옮김"</f>
        <v>헨리 포드 지음 ; 이주명 옮김</v>
      </c>
      <c r="E15" s="12" t="s">
        <v>75</v>
      </c>
      <c r="F15" s="12" t="s">
        <v>76</v>
      </c>
    </row>
    <row r="16" spans="1:6" s="5" customFormat="1" ht="13.5" x14ac:dyDescent="0.3">
      <c r="A16" s="12" t="str">
        <f>"EG0000060030"</f>
        <v>EG0000060030</v>
      </c>
      <c r="B16" s="12" t="str">
        <f>"325.211-ㄱ735기"</f>
        <v>325.211-ㄱ735기</v>
      </c>
      <c r="C16" s="12" t="str">
        <f>"김미경의 마흔 수업 : 이미 늦었다고 생각하는 당신을 위한"</f>
        <v>김미경의 마흔 수업 : 이미 늦었다고 생각하는 당신을 위한</v>
      </c>
      <c r="D16" s="12" t="s">
        <v>69</v>
      </c>
      <c r="E16" s="12" t="s">
        <v>70</v>
      </c>
      <c r="F16" s="12" t="s">
        <v>71</v>
      </c>
    </row>
    <row r="17" spans="1:6" s="5" customFormat="1" ht="13.5" x14ac:dyDescent="0.3">
      <c r="A17" s="12" t="str">
        <f>"EG0000060108"</f>
        <v>EG0000060108</v>
      </c>
      <c r="B17" s="12" t="str">
        <f>"325.211-ㅁ998ㅁ"</f>
        <v>325.211-ㅁ998ㅁ</v>
      </c>
      <c r="C17" s="12" t="str">
        <f>"멘탈의 거장들 : 매 순간 다시 일어서는 일에 관하여"</f>
        <v>멘탈의 거장들 : 매 순간 다시 일어서는 일에 관하여</v>
      </c>
      <c r="D17" s="12" t="str">
        <f>"데비 밀먼 지음 ; 한지원 옮김"</f>
        <v>데비 밀먼 지음 ; 한지원 옮김</v>
      </c>
      <c r="E17" s="12" t="s">
        <v>91</v>
      </c>
      <c r="F17" s="12" t="s">
        <v>92</v>
      </c>
    </row>
    <row r="18" spans="1:6" s="5" customFormat="1" ht="13.5" x14ac:dyDescent="0.3">
      <c r="A18" s="12" t="str">
        <f>"EG0000060091"</f>
        <v>EG0000060091</v>
      </c>
      <c r="B18" s="12" t="str">
        <f>"331.47-ㅂ956ㅍ"</f>
        <v>331.47-ㅂ956ㅍ</v>
      </c>
      <c r="C18" s="12" t="str">
        <f>"프레스턴, 더 나은 경제를 상상하다"</f>
        <v>프레스턴, 더 나은 경제를 상상하다</v>
      </c>
      <c r="D18" s="12" t="str">
        <f>"매튜 브라운, 리안 존스 [공]지음 ; 김익성 옮김"</f>
        <v>매튜 브라운, 리안 존스 [공]지음 ; 김익성 옮김</v>
      </c>
      <c r="E18" s="12" t="s">
        <v>171</v>
      </c>
      <c r="F18" s="12" t="s">
        <v>18</v>
      </c>
    </row>
    <row r="19" spans="1:6" s="5" customFormat="1" ht="13.5" x14ac:dyDescent="0.3">
      <c r="A19" s="12" t="str">
        <f>"EG0000060121"</f>
        <v>EG0000060121</v>
      </c>
      <c r="B19" s="12" t="str">
        <f>"331.5412-ㅋ818ㅇ"</f>
        <v>331.5412-ㅋ818ㅇ</v>
      </c>
      <c r="C19" s="12" t="str">
        <f>"AI 지도책 : 세계의 부와 권력을 재편하는 인공지능의 실체"</f>
        <v>AI 지도책 : 세계의 부와 권력을 재편하는 인공지능의 실체</v>
      </c>
      <c r="D19" s="12" t="str">
        <f>"케이트 크로퍼드 지음 ; 노승영 지음"</f>
        <v>케이트 크로퍼드 지음 ; 노승영 지음</v>
      </c>
      <c r="E19" s="12" t="s">
        <v>48</v>
      </c>
      <c r="F19" s="12" t="s">
        <v>49</v>
      </c>
    </row>
    <row r="20" spans="1:6" s="5" customFormat="1" ht="13.5" x14ac:dyDescent="0.3">
      <c r="A20" s="12" t="str">
        <f>"EG0000060095"</f>
        <v>EG0000060095</v>
      </c>
      <c r="B20" s="12" t="str">
        <f>"331.5414-ㅈ568ㅇ"</f>
        <v>331.5414-ㅈ568ㅇ</v>
      </c>
      <c r="C20" s="12" t="str">
        <f>"유류품 이야기 : 재난 수습 전문가가 목격한 삶의 마지막 기록"</f>
        <v>유류품 이야기 : 재난 수습 전문가가 목격한 삶의 마지막 기록</v>
      </c>
      <c r="D20" s="12" t="str">
        <f>"로버트 젠슨 지음 ; 김성훈 옮김"</f>
        <v>로버트 젠슨 지음 ; 김성훈 옮김</v>
      </c>
      <c r="E20" s="12" t="s">
        <v>144</v>
      </c>
      <c r="F20" s="12" t="s">
        <v>101</v>
      </c>
    </row>
    <row r="21" spans="1:6" s="5" customFormat="1" ht="13.5" x14ac:dyDescent="0.3">
      <c r="A21" s="12" t="str">
        <f>"EG0000060111"</f>
        <v>EG0000060111</v>
      </c>
      <c r="B21" s="12" t="str">
        <f>"331.544-ㄱ241ㅁ"</f>
        <v>331.544-ㄱ241ㅁ</v>
      </c>
      <c r="C21" s="12" t="str">
        <f>"밀레니얼의 마음 : 2010년대, 그리고 MZ의 탄생"</f>
        <v>밀레니얼의 마음 : 2010년대, 그리고 MZ의 탄생</v>
      </c>
      <c r="D21" s="12" t="s">
        <v>102</v>
      </c>
      <c r="E21" s="12" t="s">
        <v>103</v>
      </c>
      <c r="F21" s="12" t="s">
        <v>104</v>
      </c>
    </row>
    <row r="22" spans="1:6" s="5" customFormat="1" ht="13.5" x14ac:dyDescent="0.3">
      <c r="A22" s="12" t="str">
        <f>"EG0000060118"</f>
        <v>EG0000060118</v>
      </c>
      <c r="B22" s="12" t="s">
        <v>97</v>
      </c>
      <c r="C22" s="12" t="str">
        <f>"미세공격 : 삶을 무너뜨리는 일상의 편견과 차별"</f>
        <v>미세공격 : 삶을 무너뜨리는 일상의 편견과 차별</v>
      </c>
      <c r="D22" s="12" t="str">
        <f>"데럴드 윙 수, 리사 베스 스패니어만 [공]지음 "</f>
        <v xml:space="preserve">데럴드 윙 수, 리사 베스 스패니어만 [공]지음 </v>
      </c>
      <c r="E22" s="12" t="s">
        <v>98</v>
      </c>
      <c r="F22" s="12" t="s">
        <v>41</v>
      </c>
    </row>
    <row r="23" spans="1:6" s="5" customFormat="1" ht="13.5" x14ac:dyDescent="0.3">
      <c r="A23" s="12" t="str">
        <f>"EG0000060102"</f>
        <v>EG0000060102</v>
      </c>
      <c r="B23" s="12" t="str">
        <f>"338.3-ㅈ224ㅂ"</f>
        <v>338.3-ㅈ224ㅂ</v>
      </c>
      <c r="C23" s="12" t="str">
        <f>"백치라 불린 사람들 : 지능과 관념·법·문화·인종 담론이 미친 지적 장애의 역사"</f>
        <v>백치라 불린 사람들 : 지능과 관념·법·문화·인종 담론이 미친 지적 장애의 역사</v>
      </c>
      <c r="D23" s="12" t="str">
        <f>"사이먼 재럿 지음 ; 최이현 옮김"</f>
        <v>사이먼 재럿 지음 ; 최이현 옮김</v>
      </c>
      <c r="E23" s="12" t="s">
        <v>107</v>
      </c>
      <c r="F23" s="12" t="s">
        <v>108</v>
      </c>
    </row>
    <row r="24" spans="1:6" s="5" customFormat="1" ht="13.5" x14ac:dyDescent="0.3">
      <c r="A24" s="12" t="str">
        <f>"EG0000060090"</f>
        <v>EG0000060090</v>
      </c>
      <c r="B24" s="12" t="str">
        <f>"340.4-ㅂ518ㅇ"</f>
        <v>340.4-ㅂ518ㅇ</v>
      </c>
      <c r="C24" s="12" t="str">
        <f>"이상한 나라의 박지현 : 박지현 정치 에세이"</f>
        <v>이상한 나라의 박지현 : 박지현 정치 에세이</v>
      </c>
      <c r="D24" s="12" t="s">
        <v>146</v>
      </c>
      <c r="E24" s="12" t="s">
        <v>147</v>
      </c>
      <c r="F24" s="12" t="s">
        <v>65</v>
      </c>
    </row>
    <row r="25" spans="1:6" s="5" customFormat="1" ht="13.5" x14ac:dyDescent="0.3">
      <c r="A25" s="12" t="str">
        <f>"EG0000060046"</f>
        <v>EG0000060046</v>
      </c>
      <c r="B25" s="12" t="str">
        <f>"340.911-ㅌ53ㅁ"</f>
        <v>340.911-ㅌ53ㅁ</v>
      </c>
      <c r="C25" s="12" t="str">
        <f>"미스터 프레지던트 : 국가 기념식과 대통령 행사 이야기 = Mr. President"</f>
        <v>미스터 프레지던트 : 국가 기념식과 대통령 행사 이야기 = Mr. President</v>
      </c>
      <c r="D25" s="12" t="s">
        <v>99</v>
      </c>
      <c r="E25" s="12" t="s">
        <v>100</v>
      </c>
      <c r="F25" s="12" t="s">
        <v>101</v>
      </c>
    </row>
    <row r="26" spans="1:6" s="5" customFormat="1" ht="13.5" x14ac:dyDescent="0.3">
      <c r="A26" s="12" t="str">
        <f>"EG0000060096"</f>
        <v>EG0000060096</v>
      </c>
      <c r="B26" s="12" t="str">
        <f>"340.912-ㅈ644ㅈ-1"</f>
        <v>340.912-ㅈ644ㅈ-1</v>
      </c>
      <c r="C26" s="12" t="str">
        <f>"중국의 통치 체제. 1, 공산당 영도 체제"</f>
        <v>중국의 통치 체제. 1, 공산당 영도 체제</v>
      </c>
      <c r="D26" s="12" t="s">
        <v>160</v>
      </c>
      <c r="E26" s="12" t="str">
        <f>"21세기북스:북이십일"</f>
        <v>21세기북스:북이십일</v>
      </c>
      <c r="F26" s="12" t="s">
        <v>161</v>
      </c>
    </row>
    <row r="27" spans="1:6" s="5" customFormat="1" ht="13.5" x14ac:dyDescent="0.3">
      <c r="A27" s="12" t="str">
        <f>"EG0000060097"</f>
        <v>EG0000060097</v>
      </c>
      <c r="B27" s="12" t="str">
        <f>"340.912-ㅈ644ㅈ-2"</f>
        <v>340.912-ㅈ644ㅈ-2</v>
      </c>
      <c r="C27" s="12" t="str">
        <f>"중국의 통치 체제. 2, 공산당 통제 기제"</f>
        <v>중국의 통치 체제. 2, 공산당 통제 기제</v>
      </c>
      <c r="D27" s="12" t="s">
        <v>160</v>
      </c>
      <c r="E27" s="12" t="str">
        <f>"21세기북스:북이십일"</f>
        <v>21세기북스:북이십일</v>
      </c>
      <c r="F27" s="12" t="s">
        <v>162</v>
      </c>
    </row>
    <row r="28" spans="1:6" s="5" customFormat="1" ht="13.5" x14ac:dyDescent="0.3">
      <c r="A28" s="12" t="str">
        <f>"EG0000060088"</f>
        <v>EG0000060088</v>
      </c>
      <c r="B28" s="12" t="str">
        <f>"340.9148-ㄹ386ㄱ"</f>
        <v>340.9148-ㄹ386ㄱ</v>
      </c>
      <c r="C28" s="12" t="str">
        <f>"권력은 현실을 어떻게 조작하는가 : 마리아 레사의 진실을 위한 싸움"</f>
        <v>권력은 현실을 어떻게 조작하는가 : 마리아 레사의 진실을 위한 싸움</v>
      </c>
      <c r="D28" s="12" t="str">
        <f>"마리아 레사 지음 ; 김영선 옮김"</f>
        <v>마리아 레사 지음 ; 김영선 옮김</v>
      </c>
      <c r="E28" s="12" t="str">
        <f>"북하우스 퍼블리셔스"</f>
        <v>북하우스 퍼블리셔스</v>
      </c>
      <c r="F28" s="12" t="s">
        <v>65</v>
      </c>
    </row>
    <row r="29" spans="1:6" s="5" customFormat="1" ht="13.5" x14ac:dyDescent="0.3">
      <c r="A29" s="12" t="str">
        <f>"EG0000060094"</f>
        <v>EG0000060094</v>
      </c>
      <c r="B29" s="12" t="str">
        <f>"340.98-ㅈ242ㅂ"</f>
        <v>340.98-ㅈ242ㅂ</v>
      </c>
      <c r="C29" s="12" t="str">
        <f>"붕괴하는 세계와 인구학 : 탈세계화, 무질서, 인구감소의 쓰나미에서 어떻게 살아남을 것인가"</f>
        <v>붕괴하는 세계와 인구학 : 탈세계화, 무질서, 인구감소의 쓰나미에서 어떻게 살아남을 것인가</v>
      </c>
      <c r="D29" s="12" t="str">
        <f>"피터 자이한 지음 ; 홍지수 옮김"</f>
        <v>피터 자이한 지음 ; 홍지수 옮김</v>
      </c>
      <c r="E29" s="12" t="s">
        <v>117</v>
      </c>
      <c r="F29" s="12" t="s">
        <v>118</v>
      </c>
    </row>
    <row r="30" spans="1:6" s="5" customFormat="1" ht="13.5" x14ac:dyDescent="0.3">
      <c r="A30" s="12" t="str">
        <f>"EG0000060110"</f>
        <v>EG0000060110</v>
      </c>
      <c r="B30" s="12" t="str">
        <f>"342.8-ㅂ156ㅅ"</f>
        <v>342.8-ㅂ156ㅅ</v>
      </c>
      <c r="C30" s="12" t="str">
        <f>"신장 위구르 디스토피아 : 중국의 첨단기술 형벌 식민지에서 벌어지는 탄압과 착취의 기록"</f>
        <v>신장 위구르 디스토피아 : 중국의 첨단기술 형벌 식민지에서 벌어지는 탄압과 착취의 기록</v>
      </c>
      <c r="D30" s="12" t="str">
        <f>"대런 바일러 지음 ; 홍명교 옮김"</f>
        <v>대런 바일러 지음 ; 홍명교 옮김</v>
      </c>
      <c r="E30" s="12" t="s">
        <v>134</v>
      </c>
      <c r="F30" s="12" t="s">
        <v>135</v>
      </c>
    </row>
    <row r="31" spans="1:6" s="5" customFormat="1" ht="13.5" x14ac:dyDescent="0.3">
      <c r="A31" s="12" t="str">
        <f>"EG0000060107"</f>
        <v>EG0000060107</v>
      </c>
      <c r="B31" s="12" t="s">
        <v>163</v>
      </c>
      <c r="C31" s="12" t="str">
        <f>"책임 정당 : 민주주의로부터 민주주의 구하기"</f>
        <v>책임 정당 : 민주주의로부터 민주주의 구하기</v>
      </c>
      <c r="D31" s="12" t="str">
        <f>"프랜시스 매컬 로젠블루스, 이언 샤피로 [공]지음 "</f>
        <v xml:space="preserve">프랜시스 매컬 로젠블루스, 이언 샤피로 [공]지음 </v>
      </c>
      <c r="E31" s="12" t="s">
        <v>164</v>
      </c>
      <c r="F31" s="12" t="s">
        <v>165</v>
      </c>
    </row>
    <row r="32" spans="1:6" s="5" customFormat="1" ht="13.5" x14ac:dyDescent="0.3">
      <c r="A32" s="12" t="str">
        <f>"EG0000060024"</f>
        <v>EG0000060024</v>
      </c>
      <c r="B32" s="12" t="s">
        <v>109</v>
      </c>
      <c r="C32" s="12" t="str">
        <f>"베카리아의 범죄와 형벌 : 법은 누구를 위해 존재하는가"</f>
        <v>베카리아의 범죄와 형벌 : 법은 누구를 위해 존재하는가</v>
      </c>
      <c r="D32" s="12" t="str">
        <f>"체사레 베카리아 지음 ; 볼테르 해설 ; 김용준 옮김"</f>
        <v>체사레 베카리아 지음 ; 볼테르 해설 ; 김용준 옮김</v>
      </c>
      <c r="E32" s="12" t="s">
        <v>110</v>
      </c>
      <c r="F32" s="12" t="s">
        <v>111</v>
      </c>
    </row>
    <row r="33" spans="1:6" s="5" customFormat="1" ht="13.5" x14ac:dyDescent="0.3">
      <c r="A33" s="12" t="str">
        <f>"EG0000060026"</f>
        <v>EG0000060026</v>
      </c>
      <c r="B33" s="12" t="str">
        <f>"367.3-ㅇ676ㅂ"</f>
        <v>367.3-ㅇ676ㅂ</v>
      </c>
      <c r="C33" s="12" t="str">
        <f>"이기는 로펌은 무엇이 다른가 : 대한민국 대표 변호사의 승소 전략"</f>
        <v>이기는 로펌은 무엇이 다른가 : 대한민국 대표 변호사의 승소 전략</v>
      </c>
      <c r="D33" s="12" t="str">
        <f>"이미호  외 ; 안규림 사진"</f>
        <v>이미호  외 ; 안규림 사진</v>
      </c>
      <c r="E33" s="12" t="s">
        <v>145</v>
      </c>
      <c r="F33" s="12" t="s">
        <v>84</v>
      </c>
    </row>
    <row r="34" spans="1:6" s="5" customFormat="1" ht="13.5" x14ac:dyDescent="0.3">
      <c r="A34" s="12" t="str">
        <f>"EG0000060020"</f>
        <v>EG0000060020</v>
      </c>
      <c r="B34" s="12" t="s">
        <v>126</v>
      </c>
      <c r="C34" s="12" t="str">
        <f>"성스러운 동물성애자 : 종도 편견도 넘어선 사랑"</f>
        <v>성스러운 동물성애자 : 종도 편견도 넘어선 사랑</v>
      </c>
      <c r="D34" s="12" t="str">
        <f>"하마노 지히로 지음 ; 최재혁 옮김"</f>
        <v>하마노 지히로 지음 ; 최재혁 옮김</v>
      </c>
      <c r="E34" s="12" t="s">
        <v>127</v>
      </c>
      <c r="F34" s="12" t="s">
        <v>20</v>
      </c>
    </row>
    <row r="35" spans="1:6" s="5" customFormat="1" ht="13.5" x14ac:dyDescent="0.3">
      <c r="A35" s="12" t="str">
        <f>"EG0000060117"</f>
        <v>EG0000060117</v>
      </c>
      <c r="B35" s="12" t="s">
        <v>63</v>
      </c>
      <c r="C35" s="12" t="str">
        <f>"과학에서 가치란 무엇인가 : 연구 주제 선정부터 설계, 실행, 평가까지"</f>
        <v>과학에서 가치란 무엇인가 : 연구 주제 선정부터 설계, 실행, 평가까지</v>
      </c>
      <c r="D35" s="12" t="str">
        <f>"케빈 엘리엇 지음 ; 김희봉 옮김"</f>
        <v>케빈 엘리엇 지음 ; 김희봉 옮김</v>
      </c>
      <c r="E35" s="12" t="s">
        <v>15</v>
      </c>
      <c r="F35" s="12" t="s">
        <v>64</v>
      </c>
    </row>
    <row r="36" spans="1:6" s="5" customFormat="1" ht="13.5" x14ac:dyDescent="0.3">
      <c r="A36" s="12" t="str">
        <f>"EG0000060115"</f>
        <v>EG0000060115</v>
      </c>
      <c r="B36" s="12" t="str">
        <f>"410.4-ㄹ822ㅂ"</f>
        <v>410.4-ㄹ822ㅂ</v>
      </c>
      <c r="C36" s="12" t="str">
        <f>"복잡한 세상을 이기는 수학의 힘 : 수학은 어떻게 삶의 문제를 해결하는가"</f>
        <v>복잡한 세상을 이기는 수학의 힘 : 수학은 어떻게 삶의 문제를 해결하는가</v>
      </c>
      <c r="D36" s="12" t="str">
        <f>"류쉐펑 지음 ; 이서연 옮김"</f>
        <v>류쉐펑 지음 ; 이서연 옮김</v>
      </c>
      <c r="E36" s="12" t="s">
        <v>32</v>
      </c>
      <c r="F36" s="12" t="s">
        <v>112</v>
      </c>
    </row>
    <row r="37" spans="1:6" s="5" customFormat="1" ht="13.5" x14ac:dyDescent="0.3">
      <c r="A37" s="12" t="str">
        <f>"EG0000060098"</f>
        <v>EG0000060098</v>
      </c>
      <c r="B37" s="12" t="str">
        <f>"517.32-ㅎ675오"</f>
        <v>517.32-ㅎ675오</v>
      </c>
      <c r="C37" s="12" t="str">
        <f>"(통증과 질병 없이 평생 젊게 걷고 싶다면)오늘부터 걷기 리셋"</f>
        <v>(통증과 질병 없이 평생 젊게 걷고 싶다면)오늘부터 걷기 리셋</v>
      </c>
      <c r="D37" s="12" t="s">
        <v>44</v>
      </c>
      <c r="E37" s="12" t="s">
        <v>36</v>
      </c>
      <c r="F37" s="12" t="s">
        <v>45</v>
      </c>
    </row>
    <row r="38" spans="1:6" s="5" customFormat="1" ht="13.5" x14ac:dyDescent="0.3">
      <c r="A38" s="12" t="str">
        <f>"EG0000060028"</f>
        <v>EG0000060028</v>
      </c>
      <c r="B38" s="12" t="str">
        <f>"540.0911-ㄴ87ㅅ"</f>
        <v>540.0911-ㄴ87ㅅ</v>
      </c>
      <c r="C38" s="12" t="str">
        <f>"식민지 건축 : 조선·대만·만주에 세워진 건축이 말해주는 것"</f>
        <v>식민지 건축 : 조선·대만·만주에 세워진 건축이 말해주는 것</v>
      </c>
      <c r="D38" s="12" t="str">
        <f>"니시자와 야스히코 지음 ; 최석영 옮김"</f>
        <v>니시자와 야스히코 지음 ; 최석영 옮김</v>
      </c>
      <c r="E38" s="12" t="s">
        <v>23</v>
      </c>
      <c r="F38" s="12" t="s">
        <v>133</v>
      </c>
    </row>
    <row r="39" spans="1:6" s="5" customFormat="1" ht="13.5" x14ac:dyDescent="0.3">
      <c r="A39" s="12" t="str">
        <f>"EG0000060043"</f>
        <v>EG0000060043</v>
      </c>
      <c r="B39" s="12" t="str">
        <f>"594.5-ㄹ654더"</f>
        <v>594.5-ㄹ654더</v>
      </c>
      <c r="C39" s="12" t="str">
        <f>"더 웍 : 웍으로 이어가는 주방 과학의 모든 것"</f>
        <v>더 웍 : 웍으로 이어가는 주방 과학의 모든 것</v>
      </c>
      <c r="D39" s="12" t="str">
        <f>"J. Kenji Lopez-Alt 저 ; 셰프크루 번역"</f>
        <v>J. Kenji Lopez-Alt 저 ; 셰프크루 번역</v>
      </c>
      <c r="E39" s="12" t="s">
        <v>77</v>
      </c>
      <c r="F39" s="12" t="s">
        <v>78</v>
      </c>
    </row>
    <row r="40" spans="1:6" s="5" customFormat="1" ht="13.5" x14ac:dyDescent="0.3">
      <c r="A40" s="12" t="str">
        <f>"EG0000060086"</f>
        <v>EG0000060086</v>
      </c>
      <c r="B40" s="12" t="str">
        <f>"657.5-ㅈ818ㅁ"</f>
        <v>657.5-ㅈ818ㅁ</v>
      </c>
      <c r="C40" s="12" t="s">
        <v>93</v>
      </c>
      <c r="D40" s="12" t="str">
        <f>"장 줄리앙 지음 ; 손희경 옮김"</f>
        <v>장 줄리앙 지음 ; 손희경 옮김</v>
      </c>
      <c r="E40" s="12" t="s">
        <v>94</v>
      </c>
      <c r="F40" s="12" t="s">
        <v>62</v>
      </c>
    </row>
    <row r="41" spans="1:6" s="5" customFormat="1" ht="13.5" x14ac:dyDescent="0.3">
      <c r="A41" s="12" t="str">
        <f>"EG0000060120"</f>
        <v>EG0000060120</v>
      </c>
      <c r="B41" s="12" t="s">
        <v>53</v>
      </c>
      <c r="C41" s="12" t="str">
        <f>"게임 : 행위성의 예술"</f>
        <v>게임 : 행위성의 예술</v>
      </c>
      <c r="D41" s="12" t="str">
        <f>"C. 티 응우옌 지음 ; 이동휘 옮김"</f>
        <v>C. 티 응우옌 지음 ; 이동휘 옮김</v>
      </c>
      <c r="E41" s="12" t="s">
        <v>54</v>
      </c>
      <c r="F41" s="12" t="s">
        <v>55</v>
      </c>
    </row>
    <row r="42" spans="1:6" s="5" customFormat="1" ht="13.5" x14ac:dyDescent="0.3">
      <c r="A42" s="12" t="str">
        <f>"EG0000060018"</f>
        <v>EG0000060018</v>
      </c>
      <c r="B42" s="12" t="str">
        <f>"809.3-ㅈ434ㅅ"</f>
        <v>809.3-ㅈ434ㅅ</v>
      </c>
      <c r="C42" s="12" t="str">
        <f>"소설이 국경을 건너는 방법"</f>
        <v>소설이 국경을 건너는 방법</v>
      </c>
      <c r="D42" s="12" t="s">
        <v>128</v>
      </c>
      <c r="E42" s="12" t="s">
        <v>13</v>
      </c>
      <c r="F42" s="12" t="s">
        <v>129</v>
      </c>
    </row>
    <row r="43" spans="1:6" s="5" customFormat="1" ht="13.5" x14ac:dyDescent="0.3">
      <c r="A43" s="12" t="str">
        <f>"EG0000060019"</f>
        <v>EG0000060019</v>
      </c>
      <c r="B43" s="12" t="str">
        <f>"811.7-ㅎ361ㅅ"</f>
        <v>811.7-ㅎ361ㅅ</v>
      </c>
      <c r="C43" s="12" t="str">
        <f>"사랑하는 소년이 얼음 밑에 살아서"</f>
        <v>사랑하는 소년이 얼음 밑에 살아서</v>
      </c>
      <c r="D43" s="12" t="s">
        <v>119</v>
      </c>
      <c r="E43" s="12" t="s">
        <v>120</v>
      </c>
      <c r="F43" s="12" t="s">
        <v>24</v>
      </c>
    </row>
    <row r="44" spans="1:6" s="5" customFormat="1" ht="13.5" x14ac:dyDescent="0.3">
      <c r="A44" s="12" t="str">
        <f>"EG0000060123"</f>
        <v>EG0000060123</v>
      </c>
      <c r="B44" s="12" t="str">
        <f>"813.7-ㄱ824ㅁ"</f>
        <v>813.7-ㄱ824ㅁ</v>
      </c>
      <c r="C44" s="12" t="str">
        <f>"몰라도 되는 마음 ; 땅속의 귀신들도 이미 ; 여름의 봄"</f>
        <v>몰라도 되는 마음 ; 땅속의 귀신들도 이미 ; 여름의 봄</v>
      </c>
      <c r="D44" s="12" t="str">
        <f>"김여진, 서계수, 김청귤 [공]지음"</f>
        <v>김여진, 서계수, 김청귤 [공]지음</v>
      </c>
      <c r="E44" s="12" t="s">
        <v>95</v>
      </c>
      <c r="F44" s="12" t="s">
        <v>96</v>
      </c>
    </row>
    <row r="45" spans="1:6" s="5" customFormat="1" ht="13.5" x14ac:dyDescent="0.3">
      <c r="A45" s="12" t="str">
        <f>"EG0000060116"</f>
        <v>EG0000060116</v>
      </c>
      <c r="B45" s="12" t="str">
        <f>"813.7-ㅂ754ㅋ"</f>
        <v>813.7-ㅂ754ㅋ</v>
      </c>
      <c r="C45" s="12" t="str">
        <f>"카피캣 식당 : 범유진 장편소설"</f>
        <v>카피캣 식당 : 범유진 장편소설</v>
      </c>
      <c r="D45" s="12" t="s">
        <v>166</v>
      </c>
      <c r="E45" s="12" t="s">
        <v>167</v>
      </c>
      <c r="F45" s="12" t="s">
        <v>168</v>
      </c>
    </row>
    <row r="46" spans="1:6" s="5" customFormat="1" ht="13.5" x14ac:dyDescent="0.3">
      <c r="A46" s="12" t="str">
        <f>"EG0000060109"</f>
        <v>EG0000060109</v>
      </c>
      <c r="B46" s="12" t="str">
        <f>"813.7-ㅅ612ㄱ"</f>
        <v>813.7-ㅅ612ㄱ</v>
      </c>
      <c r="C46" s="12" t="str">
        <f>"김장 : 송지현 소설"</f>
        <v>김장 : 송지현 소설</v>
      </c>
      <c r="D46" s="12" t="s">
        <v>72</v>
      </c>
      <c r="E46" s="12" t="s">
        <v>73</v>
      </c>
      <c r="F46" s="12" t="s">
        <v>74</v>
      </c>
    </row>
    <row r="47" spans="1:6" s="5" customFormat="1" ht="13.5" x14ac:dyDescent="0.3">
      <c r="A47" s="12" t="str">
        <f>"EG0000060104"</f>
        <v>EG0000060104</v>
      </c>
      <c r="B47" s="12" t="str">
        <f>"813.7-ㅎ683ㄱ"</f>
        <v>813.7-ㅎ683ㄱ</v>
      </c>
      <c r="C47" s="12" t="str">
        <f>"공상연애소설 : 홍지운 소설집"</f>
        <v>공상연애소설 : 홍지운 소설집</v>
      </c>
      <c r="D47" s="12" t="s">
        <v>60</v>
      </c>
      <c r="E47" s="12" t="s">
        <v>61</v>
      </c>
      <c r="F47" s="12" t="s">
        <v>62</v>
      </c>
    </row>
    <row r="48" spans="1:6" s="5" customFormat="1" ht="13.5" x14ac:dyDescent="0.3">
      <c r="A48" s="12" t="str">
        <f>"EG0000060022"</f>
        <v>EG0000060022</v>
      </c>
      <c r="B48" s="12" t="str">
        <f>"814.7-ㄱ748ㅅ"</f>
        <v>814.7-ㄱ748ㅅ</v>
      </c>
      <c r="C48" s="12" t="str">
        <f>"시를 쓰고 싶으시다고요 : 이제 무엇이든 쓸 수 있습니다 좋아하는 마음만 가지고 오세요 "</f>
        <v xml:space="preserve">시를 쓰고 싶으시다고요 : 이제 무엇이든 쓸 수 있습니다 좋아하는 마음만 가지고 오세요 </v>
      </c>
      <c r="D48" s="12" t="s">
        <v>130</v>
      </c>
      <c r="E48" s="12" t="s">
        <v>131</v>
      </c>
      <c r="F48" s="12" t="s">
        <v>132</v>
      </c>
    </row>
    <row r="49" spans="1:6" s="5" customFormat="1" ht="13.5" x14ac:dyDescent="0.3">
      <c r="A49" s="12" t="str">
        <f>"EG0000060093"</f>
        <v>EG0000060093</v>
      </c>
      <c r="B49" s="12" t="s">
        <v>121</v>
      </c>
      <c r="C49" s="12" t="str">
        <f>"사서, 고생 : 책보다 사람을 좋아해야 하는 일"</f>
        <v>사서, 고생 : 책보다 사람을 좋아해야 하는 일</v>
      </c>
      <c r="D49" s="12" t="s">
        <v>35</v>
      </c>
      <c r="E49" s="12" t="s">
        <v>122</v>
      </c>
      <c r="F49" s="12" t="s">
        <v>22</v>
      </c>
    </row>
    <row r="50" spans="1:6" s="5" customFormat="1" ht="13.5" x14ac:dyDescent="0.3">
      <c r="A50" s="12" t="str">
        <f>"EG0000060092"</f>
        <v>EG0000060092</v>
      </c>
      <c r="B50" s="12" t="s">
        <v>139</v>
      </c>
      <c r="C50" s="12" t="s">
        <v>140</v>
      </c>
      <c r="D50" s="12" t="s">
        <v>141</v>
      </c>
      <c r="E50" s="12" t="s">
        <v>142</v>
      </c>
      <c r="F50" s="12" t="s">
        <v>143</v>
      </c>
    </row>
    <row r="51" spans="1:6" s="5" customFormat="1" ht="13.5" x14ac:dyDescent="0.3">
      <c r="A51" s="12" t="str">
        <f>"EG0000060085"</f>
        <v>EG0000060085</v>
      </c>
      <c r="B51" s="12" t="str">
        <f>"833.6-ㅇ517아"</f>
        <v>833.6-ㅇ517아</v>
      </c>
      <c r="C51" s="12" t="str">
        <f>"악연 : 요코제키 다이 장편소설"</f>
        <v>악연 : 요코제키 다이 장편소설</v>
      </c>
      <c r="D51" s="12" t="str">
        <f>"요코제키 다이 지음 ; 김은모 옮김"</f>
        <v>요코제키 다이 지음 ; 김은모 옮김</v>
      </c>
      <c r="E51" s="12" t="str">
        <f>"하빌리스:대원씨아이"</f>
        <v>하빌리스:대원씨아이</v>
      </c>
      <c r="F51" s="12" t="s">
        <v>138</v>
      </c>
    </row>
    <row r="52" spans="1:6" s="5" customFormat="1" ht="13.5" x14ac:dyDescent="0.3">
      <c r="A52" s="12" t="str">
        <f>"EG0000060103"</f>
        <v>EG0000060103</v>
      </c>
      <c r="B52" s="12" t="str">
        <f>"833.6-ㅎ961희"</f>
        <v>833.6-ㅎ961희</v>
      </c>
      <c r="C52" s="12" t="s">
        <v>173</v>
      </c>
      <c r="D52" s="12" t="str">
        <f>"히가시노 게이고 지음 ; 김난주 옮김"</f>
        <v>히가시노 게이고 지음 ; 김난주 옮김</v>
      </c>
      <c r="E52" s="12" t="s">
        <v>174</v>
      </c>
      <c r="F52" s="12" t="s">
        <v>175</v>
      </c>
    </row>
    <row r="53" spans="1:6" s="5" customFormat="1" ht="13.5" x14ac:dyDescent="0.3">
      <c r="A53" s="12" t="str">
        <f>"EG0000060113"</f>
        <v>EG0000060113</v>
      </c>
      <c r="B53" s="12" t="s">
        <v>81</v>
      </c>
      <c r="C53" s="12" t="s">
        <v>82</v>
      </c>
      <c r="D53" s="12" t="str">
        <f>"나가미네 마사키 지음 ; 야쿠 가오리 그림 ; 송경원 옮김"</f>
        <v>나가미네 마사키 지음 ; 야쿠 가오리 그림 ; 송경원 옮김</v>
      </c>
      <c r="E53" s="12" t="s">
        <v>83</v>
      </c>
      <c r="F53" s="12" t="s">
        <v>84</v>
      </c>
    </row>
    <row r="54" spans="1:6" s="5" customFormat="1" ht="13.5" x14ac:dyDescent="0.3">
      <c r="A54" s="12" t="str">
        <f>"EG0000060023"</f>
        <v>EG0000060023</v>
      </c>
      <c r="B54" s="12" t="s">
        <v>151</v>
      </c>
      <c r="C54" s="12" t="str">
        <f>"인센디어리스 : 권오경 장편소설"</f>
        <v>인센디어리스 : 권오경 장편소설</v>
      </c>
      <c r="D54" s="12" t="str">
        <f>"권오경 지음 ; 김지현 옮김"</f>
        <v>권오경 지음 ; 김지현 옮김</v>
      </c>
      <c r="E54" s="12" t="s">
        <v>152</v>
      </c>
      <c r="F54" s="12" t="s">
        <v>132</v>
      </c>
    </row>
    <row r="55" spans="1:6" s="5" customFormat="1" ht="13.5" x14ac:dyDescent="0.3">
      <c r="A55" s="12" t="str">
        <f>"EG0000060112"</f>
        <v>EG0000060112</v>
      </c>
      <c r="B55" s="12" t="s">
        <v>123</v>
      </c>
      <c r="C55" s="12" t="str">
        <f>"살인 플롯 짜는 노파 : 엘리 그리피스 장편소설"</f>
        <v>살인 플롯 짜는 노파 : 엘리 그리피스 장편소설</v>
      </c>
      <c r="D55" s="12" t="str">
        <f>"엘리 그리피스 지음 ; 신승미 옮김"</f>
        <v>엘리 그리피스 지음 ; 신승미 옮김</v>
      </c>
      <c r="E55" s="12" t="s">
        <v>124</v>
      </c>
      <c r="F55" s="12" t="s">
        <v>84</v>
      </c>
    </row>
    <row r="56" spans="1:6" s="5" customFormat="1" ht="13.5" x14ac:dyDescent="0.3">
      <c r="A56" s="12" t="str">
        <f>"EG0000060031"</f>
        <v>EG0000060031</v>
      </c>
      <c r="B56" s="12" t="s">
        <v>56</v>
      </c>
      <c r="C56" s="12" t="s">
        <v>57</v>
      </c>
      <c r="D56" s="12" t="str">
        <f>"앤 차녹 지음 ; 김창규 옮김"</f>
        <v>앤 차녹 지음 ; 김창규 옮김</v>
      </c>
      <c r="E56" s="12" t="s">
        <v>58</v>
      </c>
      <c r="F56" s="12" t="s">
        <v>59</v>
      </c>
    </row>
    <row r="57" spans="1:6" s="5" customFormat="1" ht="13.5" x14ac:dyDescent="0.3">
      <c r="A57" s="12" t="str">
        <f>"EG0000060105"</f>
        <v>EG0000060105</v>
      </c>
      <c r="B57" s="12" t="s">
        <v>113</v>
      </c>
      <c r="C57" s="12" t="s">
        <v>114</v>
      </c>
      <c r="D57" s="12" t="str">
        <f>"마거릿 캐번디시 지음 ; 권진아 옮김"</f>
        <v>마거릿 캐번디시 지음 ; 권진아 옮김</v>
      </c>
      <c r="E57" s="12" t="s">
        <v>115</v>
      </c>
      <c r="F57" s="12" t="s">
        <v>116</v>
      </c>
    </row>
    <row r="58" spans="1:6" s="5" customFormat="1" ht="13.5" x14ac:dyDescent="0.3">
      <c r="A58" s="12" t="str">
        <f>"EG0000060033"</f>
        <v>EG0000060033</v>
      </c>
      <c r="B58" s="12" t="s">
        <v>88</v>
      </c>
      <c r="C58" s="12" t="s">
        <v>89</v>
      </c>
      <c r="D58" s="12" t="str">
        <f>"니타 프로스 지음 ; 노진선 옮김"</f>
        <v>니타 프로스 지음 ; 노진선 옮김</v>
      </c>
      <c r="E58" s="12" t="str">
        <f>"한국경제신문한경BP"</f>
        <v>한국경제신문한경BP</v>
      </c>
      <c r="F58" s="12" t="s">
        <v>90</v>
      </c>
    </row>
    <row r="59" spans="1:6" s="5" customFormat="1" ht="13.5" x14ac:dyDescent="0.3">
      <c r="A59" s="12" t="str">
        <f>"EG0000060021"</f>
        <v>EG0000060021</v>
      </c>
      <c r="B59" s="12" t="s">
        <v>148</v>
      </c>
      <c r="C59" s="12" t="str">
        <f>"이제 와서 어쩌겠수 : 유쾌하면서도 슬픈 중년의 기록"</f>
        <v>이제 와서 어쩌겠수 : 유쾌하면서도 슬픈 중년의 기록</v>
      </c>
      <c r="D59" s="12" t="str">
        <f>"데이비드 세다리스 지음 ; 김상조 옮김"</f>
        <v>데이비드 세다리스 지음 ; 김상조 옮김</v>
      </c>
      <c r="E59" s="12" t="s">
        <v>149</v>
      </c>
      <c r="F59" s="12" t="s">
        <v>150</v>
      </c>
    </row>
    <row r="60" spans="1:6" s="5" customFormat="1" ht="13.5" x14ac:dyDescent="0.3">
      <c r="A60" s="12" t="str">
        <f>"EG0000060122"</f>
        <v>EG0000060122</v>
      </c>
      <c r="B60" s="12" t="s">
        <v>50</v>
      </c>
      <c r="C60" s="12" t="str">
        <f>"거기 눈을 심어라 : 눈멂의 역사에 관한 개인적이고 문화적인 탐구"</f>
        <v>거기 눈을 심어라 : 눈멂의 역사에 관한 개인적이고 문화적인 탐구</v>
      </c>
      <c r="D60" s="12" t="str">
        <f>"M. 리오나 고댕 지음 ; 오숙은 옮김"</f>
        <v>M. 리오나 고댕 지음 ; 오숙은 옮김</v>
      </c>
      <c r="E60" s="12" t="s">
        <v>51</v>
      </c>
      <c r="F60" s="12" t="s">
        <v>52</v>
      </c>
    </row>
    <row r="61" spans="1:6" s="5" customFormat="1" ht="13.5" x14ac:dyDescent="0.3">
      <c r="A61" s="12" t="str">
        <f>"EG0000060039"</f>
        <v>EG0000060039</v>
      </c>
      <c r="B61" s="12" t="str">
        <f>"892.95-ㅍ82ㅇ-1"</f>
        <v>892.95-ㅍ82ㅇ-1</v>
      </c>
      <c r="C61" s="12" t="s">
        <v>153</v>
      </c>
      <c r="D61" s="12" t="str">
        <f>"볼레스와프 프루스 지음 ; 정병권 옮김"</f>
        <v>볼레스와프 프루스 지음 ; 정병권 옮김</v>
      </c>
      <c r="E61" s="12" t="s">
        <v>154</v>
      </c>
      <c r="F61" s="12" t="s">
        <v>155</v>
      </c>
    </row>
    <row r="62" spans="1:6" s="5" customFormat="1" ht="13.5" x14ac:dyDescent="0.3">
      <c r="A62" s="12" t="str">
        <f>"EG0000060040"</f>
        <v>EG0000060040</v>
      </c>
      <c r="B62" s="12" t="str">
        <f>"892.95-ㅍ82ㅇ-2"</f>
        <v>892.95-ㅍ82ㅇ-2</v>
      </c>
      <c r="C62" s="12" t="s">
        <v>156</v>
      </c>
      <c r="D62" s="12" t="str">
        <f>"볼레스와프 프루스 지음 ; 정병권 옮김"</f>
        <v>볼레스와프 프루스 지음 ; 정병권 옮김</v>
      </c>
      <c r="E62" s="12" t="s">
        <v>154</v>
      </c>
      <c r="F62" s="12" t="s">
        <v>155</v>
      </c>
    </row>
    <row r="63" spans="1:6" s="5" customFormat="1" ht="13.5" x14ac:dyDescent="0.3">
      <c r="A63" s="12" t="str">
        <f>"EG0000060099"</f>
        <v>EG0000060099</v>
      </c>
      <c r="B63" s="12" t="str">
        <f>"913.08-ㅇ492ㅎ"</f>
        <v>913.08-ㅇ492ㅎ</v>
      </c>
      <c r="C63" s="12" t="str">
        <f>"헤이세이사 : 1989~2019 어제의 세계, 모든 것"</f>
        <v>헤이세이사 : 1989~2019 어제의 세계, 모든 것</v>
      </c>
      <c r="D63" s="12" t="str">
        <f>"요나하 준 글 ; 이충원 옮김"</f>
        <v>요나하 준 글 ; 이충원 옮김</v>
      </c>
      <c r="E63" s="12" t="s">
        <v>25</v>
      </c>
      <c r="F63" s="12" t="s">
        <v>172</v>
      </c>
    </row>
    <row r="64" spans="1:6" s="5" customFormat="1" ht="13.5" x14ac:dyDescent="0.3">
      <c r="A64" s="12" t="str">
        <f>"EG0000060106"</f>
        <v>EG0000060106</v>
      </c>
      <c r="B64" s="12" t="str">
        <f>"925.073-ㅇ285ㅎ"</f>
        <v>925.073-ㅇ285ㅎ</v>
      </c>
      <c r="C64" s="12" t="str">
        <f>"히틀러의 주치의들 : 권력자들의 삶과 죽음 = Hitler's doctors"</f>
        <v>히틀러의 주치의들 : 권력자들의 삶과 죽음 = Hitler's doctors</v>
      </c>
      <c r="D64" s="12" t="s">
        <v>176</v>
      </c>
      <c r="E64" s="12" t="str">
        <f>"드러커마인드"</f>
        <v>드러커마인드</v>
      </c>
      <c r="F64" s="12" t="s">
        <v>177</v>
      </c>
    </row>
    <row r="65" spans="1:6" s="5" customFormat="1" ht="14.25" thickBot="1" x14ac:dyDescent="0.35">
      <c r="A65" s="12" t="str">
        <f>"EG0000060119"</f>
        <v>EG0000060119</v>
      </c>
      <c r="B65" s="12" t="s">
        <v>105</v>
      </c>
      <c r="C65" s="12" t="str">
        <f>"백인의 역사 : 피부색을 넘어 권력과 위신, 아름다움으로"</f>
        <v>백인의 역사 : 피부색을 넘어 권력과 위신, 아름다움으로</v>
      </c>
      <c r="D65" s="12" t="str">
        <f>"넬 어빈 페인터 지음 ; 조행복 옮김"</f>
        <v>넬 어빈 페인터 지음 ; 조행복 옮김</v>
      </c>
      <c r="E65" s="12" t="s">
        <v>106</v>
      </c>
      <c r="F65" s="12" t="s">
        <v>41</v>
      </c>
    </row>
    <row r="66" spans="1:6" s="4" customFormat="1" ht="48" customHeight="1" x14ac:dyDescent="0.3">
      <c r="A66" s="9" t="s">
        <v>38</v>
      </c>
      <c r="B66" s="10"/>
      <c r="C66" s="10"/>
      <c r="D66" s="10"/>
      <c r="E66" s="10"/>
      <c r="F66" s="11"/>
    </row>
    <row r="67" spans="1:6" s="2" customFormat="1" ht="22.5" customHeight="1" x14ac:dyDescent="0.3">
      <c r="A67" s="3" t="s">
        <v>0</v>
      </c>
      <c r="B67" s="3" t="s">
        <v>1</v>
      </c>
      <c r="C67" s="3" t="s">
        <v>2</v>
      </c>
      <c r="D67" s="3" t="s">
        <v>4</v>
      </c>
      <c r="E67" s="3" t="s">
        <v>3</v>
      </c>
      <c r="F67" s="3" t="s">
        <v>14</v>
      </c>
    </row>
    <row r="68" spans="1:6" s="4" customFormat="1" ht="13.5" x14ac:dyDescent="0.3">
      <c r="A68" s="13" t="s">
        <v>178</v>
      </c>
      <c r="B68" s="13" t="s">
        <v>179</v>
      </c>
      <c r="C68" s="13" t="s">
        <v>180</v>
      </c>
      <c r="D68" s="13" t="s">
        <v>181</v>
      </c>
      <c r="E68" s="13" t="s">
        <v>450</v>
      </c>
      <c r="F68" s="13" t="s">
        <v>10</v>
      </c>
    </row>
    <row r="69" spans="1:6" s="4" customFormat="1" ht="13.5" x14ac:dyDescent="0.3">
      <c r="A69" s="13" t="s">
        <v>182</v>
      </c>
      <c r="B69" s="13" t="s">
        <v>183</v>
      </c>
      <c r="C69" s="13" t="s">
        <v>184</v>
      </c>
      <c r="D69" s="13" t="s">
        <v>185</v>
      </c>
      <c r="E69" s="13" t="s">
        <v>186</v>
      </c>
      <c r="F69" s="13" t="s">
        <v>10</v>
      </c>
    </row>
    <row r="70" spans="1:6" s="4" customFormat="1" ht="13.5" x14ac:dyDescent="0.3">
      <c r="A70" s="13" t="s">
        <v>187</v>
      </c>
      <c r="B70" s="13" t="s">
        <v>188</v>
      </c>
      <c r="C70" s="13" t="s">
        <v>189</v>
      </c>
      <c r="D70" s="13" t="s">
        <v>190</v>
      </c>
      <c r="E70" s="13" t="s">
        <v>191</v>
      </c>
      <c r="F70" s="13" t="s">
        <v>10</v>
      </c>
    </row>
    <row r="71" spans="1:6" s="4" customFormat="1" ht="13.5" x14ac:dyDescent="0.3">
      <c r="A71" s="13" t="s">
        <v>192</v>
      </c>
      <c r="B71" s="13" t="s">
        <v>193</v>
      </c>
      <c r="C71" s="13" t="s">
        <v>448</v>
      </c>
      <c r="D71" s="13" t="s">
        <v>194</v>
      </c>
      <c r="E71" s="13" t="s">
        <v>17</v>
      </c>
      <c r="F71" s="13" t="s">
        <v>10</v>
      </c>
    </row>
    <row r="72" spans="1:6" s="4" customFormat="1" ht="13.5" x14ac:dyDescent="0.3">
      <c r="A72" s="13" t="s">
        <v>195</v>
      </c>
      <c r="B72" s="13" t="s">
        <v>196</v>
      </c>
      <c r="C72" s="13" t="s">
        <v>197</v>
      </c>
      <c r="D72" s="13" t="s">
        <v>198</v>
      </c>
      <c r="E72" s="13" t="s">
        <v>199</v>
      </c>
      <c r="F72" s="13" t="s">
        <v>10</v>
      </c>
    </row>
    <row r="73" spans="1:6" s="4" customFormat="1" ht="13.5" x14ac:dyDescent="0.3">
      <c r="A73" s="13" t="s">
        <v>200</v>
      </c>
      <c r="B73" s="13" t="s">
        <v>201</v>
      </c>
      <c r="C73" s="13" t="s">
        <v>202</v>
      </c>
      <c r="D73" s="13" t="s">
        <v>203</v>
      </c>
      <c r="E73" s="13" t="s">
        <v>204</v>
      </c>
      <c r="F73" s="13" t="s">
        <v>10</v>
      </c>
    </row>
    <row r="74" spans="1:6" s="4" customFormat="1" ht="13.5" x14ac:dyDescent="0.3">
      <c r="A74" s="13" t="s">
        <v>205</v>
      </c>
      <c r="B74" s="13" t="s">
        <v>206</v>
      </c>
      <c r="C74" s="13" t="s">
        <v>207</v>
      </c>
      <c r="D74" s="13" t="s">
        <v>208</v>
      </c>
      <c r="E74" s="13" t="s">
        <v>209</v>
      </c>
      <c r="F74" s="13" t="s">
        <v>8</v>
      </c>
    </row>
    <row r="75" spans="1:6" s="4" customFormat="1" ht="13.5" x14ac:dyDescent="0.3">
      <c r="A75" s="13" t="s">
        <v>210</v>
      </c>
      <c r="B75" s="13" t="s">
        <v>211</v>
      </c>
      <c r="C75" s="13" t="s">
        <v>212</v>
      </c>
      <c r="D75" s="13" t="s">
        <v>213</v>
      </c>
      <c r="E75" s="13" t="s">
        <v>19</v>
      </c>
      <c r="F75" s="13" t="s">
        <v>9</v>
      </c>
    </row>
    <row r="76" spans="1:6" s="4" customFormat="1" ht="13.5" x14ac:dyDescent="0.3">
      <c r="A76" s="13" t="s">
        <v>214</v>
      </c>
      <c r="B76" s="13" t="s">
        <v>215</v>
      </c>
      <c r="C76" s="13" t="s">
        <v>216</v>
      </c>
      <c r="D76" s="13" t="s">
        <v>217</v>
      </c>
      <c r="E76" s="13" t="s">
        <v>218</v>
      </c>
      <c r="F76" s="13" t="s">
        <v>9</v>
      </c>
    </row>
    <row r="77" spans="1:6" s="4" customFormat="1" ht="13.5" x14ac:dyDescent="0.3">
      <c r="A77" s="13" t="s">
        <v>219</v>
      </c>
      <c r="B77" s="13" t="s">
        <v>220</v>
      </c>
      <c r="C77" s="13" t="s">
        <v>221</v>
      </c>
      <c r="D77" s="13" t="s">
        <v>222</v>
      </c>
      <c r="E77" s="13" t="s">
        <v>223</v>
      </c>
      <c r="F77" s="13" t="s">
        <v>9</v>
      </c>
    </row>
    <row r="78" spans="1:6" s="4" customFormat="1" ht="13.5" x14ac:dyDescent="0.3">
      <c r="A78" s="13" t="s">
        <v>224</v>
      </c>
      <c r="B78" s="13" t="s">
        <v>225</v>
      </c>
      <c r="C78" s="13" t="s">
        <v>226</v>
      </c>
      <c r="D78" s="13" t="s">
        <v>227</v>
      </c>
      <c r="E78" s="13" t="s">
        <v>34</v>
      </c>
      <c r="F78" s="13" t="s">
        <v>9</v>
      </c>
    </row>
    <row r="79" spans="1:6" s="4" customFormat="1" ht="13.5" x14ac:dyDescent="0.3">
      <c r="A79" s="13" t="s">
        <v>228</v>
      </c>
      <c r="B79" s="13" t="s">
        <v>229</v>
      </c>
      <c r="C79" s="13" t="s">
        <v>230</v>
      </c>
      <c r="D79" s="13" t="s">
        <v>231</v>
      </c>
      <c r="E79" s="13" t="s">
        <v>232</v>
      </c>
      <c r="F79" s="13" t="s">
        <v>9</v>
      </c>
    </row>
    <row r="80" spans="1:6" s="4" customFormat="1" ht="13.5" x14ac:dyDescent="0.3">
      <c r="A80" s="13" t="s">
        <v>233</v>
      </c>
      <c r="B80" s="13" t="s">
        <v>234</v>
      </c>
      <c r="C80" s="13" t="s">
        <v>235</v>
      </c>
      <c r="D80" s="13" t="s">
        <v>236</v>
      </c>
      <c r="E80" s="13" t="s">
        <v>237</v>
      </c>
      <c r="F80" s="13" t="s">
        <v>9</v>
      </c>
    </row>
    <row r="81" spans="1:6" s="4" customFormat="1" ht="13.5" x14ac:dyDescent="0.3">
      <c r="A81" s="13" t="s">
        <v>238</v>
      </c>
      <c r="B81" s="13" t="s">
        <v>239</v>
      </c>
      <c r="C81" s="13" t="s">
        <v>240</v>
      </c>
      <c r="D81" s="13" t="s">
        <v>241</v>
      </c>
      <c r="E81" s="13" t="s">
        <v>154</v>
      </c>
      <c r="F81" s="13" t="s">
        <v>9</v>
      </c>
    </row>
    <row r="82" spans="1:6" s="4" customFormat="1" ht="13.5" x14ac:dyDescent="0.3">
      <c r="A82" s="13" t="s">
        <v>242</v>
      </c>
      <c r="B82" s="13" t="s">
        <v>243</v>
      </c>
      <c r="C82" s="13" t="s">
        <v>244</v>
      </c>
      <c r="D82" s="13" t="s">
        <v>245</v>
      </c>
      <c r="E82" s="13" t="s">
        <v>17</v>
      </c>
      <c r="F82" s="13" t="s">
        <v>9</v>
      </c>
    </row>
    <row r="83" spans="1:6" s="4" customFormat="1" ht="13.5" x14ac:dyDescent="0.3">
      <c r="A83" s="13" t="s">
        <v>246</v>
      </c>
      <c r="B83" s="13" t="s">
        <v>247</v>
      </c>
      <c r="C83" s="13" t="s">
        <v>248</v>
      </c>
      <c r="D83" s="13" t="s">
        <v>249</v>
      </c>
      <c r="E83" s="13" t="s">
        <v>250</v>
      </c>
      <c r="F83" s="13" t="s">
        <v>9</v>
      </c>
    </row>
    <row r="84" spans="1:6" s="4" customFormat="1" ht="13.5" x14ac:dyDescent="0.3">
      <c r="A84" s="13" t="s">
        <v>251</v>
      </c>
      <c r="B84" s="13" t="s">
        <v>252</v>
      </c>
      <c r="C84" s="13" t="s">
        <v>253</v>
      </c>
      <c r="D84" s="13" t="s">
        <v>254</v>
      </c>
      <c r="E84" s="13" t="s">
        <v>152</v>
      </c>
      <c r="F84" s="13" t="s">
        <v>7</v>
      </c>
    </row>
    <row r="85" spans="1:6" s="4" customFormat="1" ht="13.5" x14ac:dyDescent="0.3">
      <c r="A85" s="13" t="s">
        <v>255</v>
      </c>
      <c r="B85" s="13" t="s">
        <v>256</v>
      </c>
      <c r="C85" s="13" t="s">
        <v>257</v>
      </c>
      <c r="D85" s="13" t="s">
        <v>258</v>
      </c>
      <c r="E85" s="13" t="s">
        <v>259</v>
      </c>
      <c r="F85" s="13" t="s">
        <v>7</v>
      </c>
    </row>
    <row r="86" spans="1:6" s="4" customFormat="1" ht="13.5" x14ac:dyDescent="0.3">
      <c r="A86" s="13" t="s">
        <v>260</v>
      </c>
      <c r="B86" s="13" t="s">
        <v>261</v>
      </c>
      <c r="C86" s="13" t="s">
        <v>262</v>
      </c>
      <c r="D86" s="13" t="s">
        <v>258</v>
      </c>
      <c r="E86" s="13" t="s">
        <v>259</v>
      </c>
      <c r="F86" s="13" t="s">
        <v>7</v>
      </c>
    </row>
    <row r="87" spans="1:6" s="4" customFormat="1" ht="13.5" x14ac:dyDescent="0.3">
      <c r="A87" s="13" t="s">
        <v>263</v>
      </c>
      <c r="B87" s="13" t="s">
        <v>264</v>
      </c>
      <c r="C87" s="13" t="s">
        <v>265</v>
      </c>
      <c r="D87" s="13" t="s">
        <v>266</v>
      </c>
      <c r="E87" s="13" t="s">
        <v>13</v>
      </c>
      <c r="F87" s="13" t="s">
        <v>7</v>
      </c>
    </row>
    <row r="88" spans="1:6" s="4" customFormat="1" ht="13.5" x14ac:dyDescent="0.3">
      <c r="A88" s="13" t="s">
        <v>267</v>
      </c>
      <c r="B88" s="13" t="s">
        <v>268</v>
      </c>
      <c r="C88" s="13" t="s">
        <v>269</v>
      </c>
      <c r="D88" s="13" t="s">
        <v>270</v>
      </c>
      <c r="E88" s="13" t="s">
        <v>271</v>
      </c>
      <c r="F88" s="13" t="s">
        <v>7</v>
      </c>
    </row>
    <row r="89" spans="1:6" s="4" customFormat="1" ht="13.5" x14ac:dyDescent="0.3">
      <c r="A89" s="13" t="s">
        <v>272</v>
      </c>
      <c r="B89" s="13" t="s">
        <v>273</v>
      </c>
      <c r="C89" s="13" t="s">
        <v>274</v>
      </c>
      <c r="D89" s="13" t="s">
        <v>275</v>
      </c>
      <c r="E89" s="13" t="s">
        <v>276</v>
      </c>
      <c r="F89" s="13" t="s">
        <v>7</v>
      </c>
    </row>
    <row r="90" spans="1:6" s="4" customFormat="1" ht="13.5" x14ac:dyDescent="0.3">
      <c r="A90" s="13" t="s">
        <v>277</v>
      </c>
      <c r="B90" s="13" t="s">
        <v>278</v>
      </c>
      <c r="C90" s="13" t="s">
        <v>279</v>
      </c>
      <c r="D90" s="13" t="s">
        <v>280</v>
      </c>
      <c r="E90" s="13" t="s">
        <v>13</v>
      </c>
      <c r="F90" s="13" t="s">
        <v>7</v>
      </c>
    </row>
    <row r="91" spans="1:6" s="4" customFormat="1" ht="13.5" x14ac:dyDescent="0.3">
      <c r="A91" s="13" t="s">
        <v>281</v>
      </c>
      <c r="B91" s="13" t="s">
        <v>282</v>
      </c>
      <c r="C91" s="13" t="s">
        <v>283</v>
      </c>
      <c r="D91" s="13" t="s">
        <v>284</v>
      </c>
      <c r="E91" s="13" t="s">
        <v>285</v>
      </c>
      <c r="F91" s="13" t="s">
        <v>7</v>
      </c>
    </row>
    <row r="92" spans="1:6" s="4" customFormat="1" ht="13.5" x14ac:dyDescent="0.3">
      <c r="A92" s="13" t="s">
        <v>286</v>
      </c>
      <c r="B92" s="13" t="s">
        <v>287</v>
      </c>
      <c r="C92" s="13" t="s">
        <v>288</v>
      </c>
      <c r="D92" s="13" t="s">
        <v>289</v>
      </c>
      <c r="E92" s="13" t="s">
        <v>290</v>
      </c>
      <c r="F92" s="13" t="s">
        <v>7</v>
      </c>
    </row>
    <row r="93" spans="1:6" s="4" customFormat="1" ht="13.5" x14ac:dyDescent="0.3">
      <c r="A93" s="13" t="s">
        <v>291</v>
      </c>
      <c r="B93" s="13" t="s">
        <v>292</v>
      </c>
      <c r="C93" s="13" t="s">
        <v>293</v>
      </c>
      <c r="D93" s="13" t="s">
        <v>449</v>
      </c>
      <c r="E93" s="13" t="s">
        <v>167</v>
      </c>
      <c r="F93" s="13" t="s">
        <v>7</v>
      </c>
    </row>
    <row r="94" spans="1:6" s="4" customFormat="1" ht="13.5" x14ac:dyDescent="0.3">
      <c r="A94" s="13" t="s">
        <v>294</v>
      </c>
      <c r="B94" s="13" t="s">
        <v>295</v>
      </c>
      <c r="C94" s="13" t="s">
        <v>296</v>
      </c>
      <c r="D94" s="13" t="s">
        <v>297</v>
      </c>
      <c r="E94" s="13" t="s">
        <v>298</v>
      </c>
      <c r="F94" s="13" t="s">
        <v>7</v>
      </c>
    </row>
    <row r="95" spans="1:6" s="4" customFormat="1" ht="13.5" x14ac:dyDescent="0.3">
      <c r="A95" s="13" t="s">
        <v>299</v>
      </c>
      <c r="B95" s="13" t="s">
        <v>300</v>
      </c>
      <c r="C95" s="13" t="s">
        <v>301</v>
      </c>
      <c r="D95" s="13" t="s">
        <v>302</v>
      </c>
      <c r="E95" s="13" t="s">
        <v>303</v>
      </c>
      <c r="F95" s="13" t="s">
        <v>7</v>
      </c>
    </row>
    <row r="96" spans="1:6" s="4" customFormat="1" ht="13.5" x14ac:dyDescent="0.3">
      <c r="A96" s="13" t="s">
        <v>304</v>
      </c>
      <c r="B96" s="13" t="s">
        <v>305</v>
      </c>
      <c r="C96" s="13" t="s">
        <v>306</v>
      </c>
      <c r="D96" s="13" t="s">
        <v>27</v>
      </c>
      <c r="E96" s="13" t="s">
        <v>28</v>
      </c>
      <c r="F96" s="13" t="s">
        <v>7</v>
      </c>
    </row>
    <row r="97" spans="1:6" s="4" customFormat="1" ht="13.5" x14ac:dyDescent="0.3">
      <c r="A97" s="13" t="s">
        <v>307</v>
      </c>
      <c r="B97" s="13" t="s">
        <v>308</v>
      </c>
      <c r="C97" s="13" t="s">
        <v>309</v>
      </c>
      <c r="D97" s="13" t="s">
        <v>310</v>
      </c>
      <c r="E97" s="13" t="s">
        <v>311</v>
      </c>
      <c r="F97" s="13" t="s">
        <v>7</v>
      </c>
    </row>
    <row r="98" spans="1:6" s="4" customFormat="1" ht="13.5" x14ac:dyDescent="0.3">
      <c r="A98" s="13" t="s">
        <v>312</v>
      </c>
      <c r="B98" s="13" t="s">
        <v>313</v>
      </c>
      <c r="C98" s="13" t="s">
        <v>314</v>
      </c>
      <c r="D98" s="13" t="s">
        <v>315</v>
      </c>
      <c r="E98" s="13" t="s">
        <v>316</v>
      </c>
      <c r="F98" s="13" t="s">
        <v>7</v>
      </c>
    </row>
    <row r="99" spans="1:6" s="4" customFormat="1" ht="13.5" x14ac:dyDescent="0.3">
      <c r="A99" s="13" t="s">
        <v>317</v>
      </c>
      <c r="B99" s="13" t="s">
        <v>318</v>
      </c>
      <c r="C99" s="13" t="s">
        <v>319</v>
      </c>
      <c r="D99" s="13" t="s">
        <v>320</v>
      </c>
      <c r="E99" s="13" t="s">
        <v>321</v>
      </c>
      <c r="F99" s="13" t="s">
        <v>7</v>
      </c>
    </row>
    <row r="100" spans="1:6" s="4" customFormat="1" ht="13.5" x14ac:dyDescent="0.3">
      <c r="A100" s="13" t="s">
        <v>322</v>
      </c>
      <c r="B100" s="13" t="s">
        <v>323</v>
      </c>
      <c r="C100" s="13" t="s">
        <v>324</v>
      </c>
      <c r="D100" s="13" t="s">
        <v>325</v>
      </c>
      <c r="E100" s="13" t="s">
        <v>326</v>
      </c>
      <c r="F100" s="13" t="s">
        <v>7</v>
      </c>
    </row>
    <row r="101" spans="1:6" s="4" customFormat="1" ht="13.5" x14ac:dyDescent="0.3">
      <c r="A101" s="13" t="s">
        <v>327</v>
      </c>
      <c r="B101" s="13" t="s">
        <v>328</v>
      </c>
      <c r="C101" s="13" t="s">
        <v>329</v>
      </c>
      <c r="D101" s="13" t="s">
        <v>330</v>
      </c>
      <c r="E101" s="13" t="s">
        <v>331</v>
      </c>
      <c r="F101" s="13" t="s">
        <v>7</v>
      </c>
    </row>
    <row r="102" spans="1:6" s="4" customFormat="1" ht="13.5" x14ac:dyDescent="0.3">
      <c r="A102" s="13" t="s">
        <v>332</v>
      </c>
      <c r="B102" s="13" t="s">
        <v>333</v>
      </c>
      <c r="C102" s="13" t="s">
        <v>334</v>
      </c>
      <c r="D102" s="13" t="s">
        <v>335</v>
      </c>
      <c r="E102" s="13" t="s">
        <v>336</v>
      </c>
      <c r="F102" s="13" t="s">
        <v>6</v>
      </c>
    </row>
    <row r="103" spans="1:6" s="4" customFormat="1" ht="13.5" x14ac:dyDescent="0.3">
      <c r="A103" s="13" t="s">
        <v>337</v>
      </c>
      <c r="B103" s="13" t="s">
        <v>338</v>
      </c>
      <c r="C103" s="13" t="s">
        <v>339</v>
      </c>
      <c r="D103" s="13" t="s">
        <v>340</v>
      </c>
      <c r="E103" s="13" t="s">
        <v>341</v>
      </c>
      <c r="F103" s="13" t="s">
        <v>6</v>
      </c>
    </row>
    <row r="104" spans="1:6" s="4" customFormat="1" ht="13.5" x14ac:dyDescent="0.3">
      <c r="A104" s="13" t="s">
        <v>342</v>
      </c>
      <c r="B104" s="13" t="s">
        <v>343</v>
      </c>
      <c r="C104" s="13" t="s">
        <v>344</v>
      </c>
      <c r="D104" s="13" t="s">
        <v>340</v>
      </c>
      <c r="E104" s="13" t="s">
        <v>341</v>
      </c>
      <c r="F104" s="13" t="s">
        <v>6</v>
      </c>
    </row>
    <row r="105" spans="1:6" s="4" customFormat="1" ht="13.5" x14ac:dyDescent="0.3">
      <c r="A105" s="13" t="s">
        <v>345</v>
      </c>
      <c r="B105" s="13" t="s">
        <v>346</v>
      </c>
      <c r="C105" s="13" t="s">
        <v>347</v>
      </c>
      <c r="D105" s="13" t="s">
        <v>348</v>
      </c>
      <c r="E105" s="13" t="s">
        <v>13</v>
      </c>
      <c r="F105" s="13" t="s">
        <v>6</v>
      </c>
    </row>
    <row r="106" spans="1:6" s="4" customFormat="1" ht="13.5" x14ac:dyDescent="0.3">
      <c r="A106" s="13" t="s">
        <v>349</v>
      </c>
      <c r="B106" s="13" t="s">
        <v>350</v>
      </c>
      <c r="C106" s="13" t="s">
        <v>351</v>
      </c>
      <c r="D106" s="13" t="s">
        <v>352</v>
      </c>
      <c r="E106" s="13" t="s">
        <v>12</v>
      </c>
      <c r="F106" s="13" t="s">
        <v>6</v>
      </c>
    </row>
    <row r="107" spans="1:6" s="4" customFormat="1" ht="13.5" x14ac:dyDescent="0.3">
      <c r="A107" s="13" t="s">
        <v>353</v>
      </c>
      <c r="B107" s="13" t="s">
        <v>354</v>
      </c>
      <c r="C107" s="13" t="s">
        <v>355</v>
      </c>
      <c r="D107" s="13" t="s">
        <v>356</v>
      </c>
      <c r="E107" s="13" t="s">
        <v>12</v>
      </c>
      <c r="F107" s="13" t="s">
        <v>6</v>
      </c>
    </row>
    <row r="108" spans="1:6" s="4" customFormat="1" ht="13.5" x14ac:dyDescent="0.3">
      <c r="A108" s="13" t="s">
        <v>357</v>
      </c>
      <c r="B108" s="13" t="s">
        <v>358</v>
      </c>
      <c r="C108" s="13" t="s">
        <v>359</v>
      </c>
      <c r="D108" s="13" t="s">
        <v>360</v>
      </c>
      <c r="E108" s="13" t="s">
        <v>30</v>
      </c>
      <c r="F108" s="13" t="s">
        <v>6</v>
      </c>
    </row>
    <row r="109" spans="1:6" s="4" customFormat="1" ht="13.5" x14ac:dyDescent="0.3">
      <c r="A109" s="13" t="s">
        <v>361</v>
      </c>
      <c r="B109" s="13" t="s">
        <v>362</v>
      </c>
      <c r="C109" s="13" t="s">
        <v>363</v>
      </c>
      <c r="D109" s="13" t="s">
        <v>364</v>
      </c>
      <c r="E109" s="13" t="s">
        <v>365</v>
      </c>
      <c r="F109" s="13" t="s">
        <v>6</v>
      </c>
    </row>
    <row r="110" spans="1:6" s="4" customFormat="1" ht="13.5" x14ac:dyDescent="0.3">
      <c r="A110" s="13" t="s">
        <v>366</v>
      </c>
      <c r="B110" s="13" t="s">
        <v>367</v>
      </c>
      <c r="C110" s="13" t="s">
        <v>368</v>
      </c>
      <c r="D110" s="13" t="s">
        <v>369</v>
      </c>
      <c r="E110" s="13" t="s">
        <v>29</v>
      </c>
      <c r="F110" s="13" t="s">
        <v>6</v>
      </c>
    </row>
    <row r="111" spans="1:6" s="4" customFormat="1" ht="13.5" x14ac:dyDescent="0.3">
      <c r="A111" s="13" t="s">
        <v>370</v>
      </c>
      <c r="B111" s="13" t="s">
        <v>371</v>
      </c>
      <c r="C111" s="13" t="s">
        <v>372</v>
      </c>
      <c r="D111" s="13" t="s">
        <v>373</v>
      </c>
      <c r="E111" s="13" t="s">
        <v>31</v>
      </c>
      <c r="F111" s="13" t="s">
        <v>6</v>
      </c>
    </row>
    <row r="112" spans="1:6" s="4" customFormat="1" ht="13.5" x14ac:dyDescent="0.3">
      <c r="A112" s="13" t="s">
        <v>374</v>
      </c>
      <c r="B112" s="13" t="s">
        <v>375</v>
      </c>
      <c r="C112" s="13" t="s">
        <v>376</v>
      </c>
      <c r="D112" s="13" t="s">
        <v>377</v>
      </c>
      <c r="E112" s="13" t="s">
        <v>378</v>
      </c>
      <c r="F112" s="13" t="s">
        <v>6</v>
      </c>
    </row>
    <row r="113" spans="1:6" s="4" customFormat="1" ht="13.5" x14ac:dyDescent="0.3">
      <c r="A113" s="13" t="s">
        <v>379</v>
      </c>
      <c r="B113" s="13" t="s">
        <v>380</v>
      </c>
      <c r="C113" s="13" t="s">
        <v>381</v>
      </c>
      <c r="D113" s="13" t="s">
        <v>382</v>
      </c>
      <c r="E113" s="13" t="s">
        <v>383</v>
      </c>
      <c r="F113" s="13" t="s">
        <v>6</v>
      </c>
    </row>
    <row r="114" spans="1:6" s="4" customFormat="1" ht="13.5" x14ac:dyDescent="0.3">
      <c r="A114" s="13" t="s">
        <v>384</v>
      </c>
      <c r="B114" s="13" t="s">
        <v>385</v>
      </c>
      <c r="C114" s="13" t="s">
        <v>386</v>
      </c>
      <c r="D114" s="13" t="s">
        <v>387</v>
      </c>
      <c r="E114" s="13" t="s">
        <v>388</v>
      </c>
      <c r="F114" s="13" t="s">
        <v>6</v>
      </c>
    </row>
    <row r="115" spans="1:6" s="4" customFormat="1" ht="13.5" x14ac:dyDescent="0.3">
      <c r="A115" s="13" t="s">
        <v>389</v>
      </c>
      <c r="B115" s="13" t="s">
        <v>390</v>
      </c>
      <c r="C115" s="13" t="s">
        <v>391</v>
      </c>
      <c r="D115" s="13" t="s">
        <v>392</v>
      </c>
      <c r="E115" s="13" t="s">
        <v>16</v>
      </c>
      <c r="F115" s="13" t="s">
        <v>6</v>
      </c>
    </row>
    <row r="116" spans="1:6" s="4" customFormat="1" ht="13.5" x14ac:dyDescent="0.3">
      <c r="A116" s="13" t="s">
        <v>393</v>
      </c>
      <c r="B116" s="13" t="s">
        <v>394</v>
      </c>
      <c r="C116" s="13" t="s">
        <v>395</v>
      </c>
      <c r="D116" s="13" t="s">
        <v>396</v>
      </c>
      <c r="E116" s="13" t="s">
        <v>397</v>
      </c>
      <c r="F116" s="13" t="s">
        <v>6</v>
      </c>
    </row>
    <row r="117" spans="1:6" s="4" customFormat="1" ht="13.5" x14ac:dyDescent="0.3">
      <c r="A117" s="13" t="s">
        <v>398</v>
      </c>
      <c r="B117" s="13" t="s">
        <v>399</v>
      </c>
      <c r="C117" s="13" t="s">
        <v>400</v>
      </c>
      <c r="D117" s="13" t="s">
        <v>396</v>
      </c>
      <c r="E117" s="13" t="s">
        <v>397</v>
      </c>
      <c r="F117" s="13" t="s">
        <v>6</v>
      </c>
    </row>
    <row r="118" spans="1:6" s="4" customFormat="1" ht="13.5" x14ac:dyDescent="0.3">
      <c r="A118" s="13" t="s">
        <v>401</v>
      </c>
      <c r="B118" s="13" t="s">
        <v>402</v>
      </c>
      <c r="C118" s="13" t="s">
        <v>403</v>
      </c>
      <c r="D118" s="13" t="s">
        <v>404</v>
      </c>
      <c r="E118" s="13" t="s">
        <v>16</v>
      </c>
      <c r="F118" s="13" t="s">
        <v>11</v>
      </c>
    </row>
    <row r="119" spans="1:6" s="4" customFormat="1" ht="13.5" x14ac:dyDescent="0.3">
      <c r="A119" s="13" t="s">
        <v>405</v>
      </c>
      <c r="B119" s="13" t="s">
        <v>406</v>
      </c>
      <c r="C119" s="13" t="s">
        <v>407</v>
      </c>
      <c r="D119" s="13" t="s">
        <v>408</v>
      </c>
      <c r="E119" s="13" t="s">
        <v>409</v>
      </c>
      <c r="F119" s="13" t="s">
        <v>11</v>
      </c>
    </row>
    <row r="120" spans="1:6" s="4" customFormat="1" ht="13.5" x14ac:dyDescent="0.3">
      <c r="A120" s="13" t="s">
        <v>410</v>
      </c>
      <c r="B120" s="13" t="s">
        <v>411</v>
      </c>
      <c r="C120" s="13" t="s">
        <v>412</v>
      </c>
      <c r="D120" s="13" t="s">
        <v>413</v>
      </c>
      <c r="E120" s="13" t="s">
        <v>26</v>
      </c>
      <c r="F120" s="13" t="s">
        <v>11</v>
      </c>
    </row>
    <row r="121" spans="1:6" s="4" customFormat="1" ht="13.5" x14ac:dyDescent="0.3">
      <c r="A121" s="13" t="s">
        <v>414</v>
      </c>
      <c r="B121" s="13" t="s">
        <v>415</v>
      </c>
      <c r="C121" s="13" t="s">
        <v>416</v>
      </c>
      <c r="D121" s="13" t="s">
        <v>417</v>
      </c>
      <c r="E121" s="13" t="s">
        <v>418</v>
      </c>
      <c r="F121" s="13" t="s">
        <v>11</v>
      </c>
    </row>
    <row r="122" spans="1:6" s="4" customFormat="1" ht="13.5" x14ac:dyDescent="0.3">
      <c r="A122" s="13" t="s">
        <v>419</v>
      </c>
      <c r="B122" s="13" t="s">
        <v>420</v>
      </c>
      <c r="C122" s="13" t="s">
        <v>421</v>
      </c>
      <c r="D122" s="13" t="s">
        <v>422</v>
      </c>
      <c r="E122" s="13" t="s">
        <v>423</v>
      </c>
      <c r="F122" s="13" t="s">
        <v>11</v>
      </c>
    </row>
    <row r="123" spans="1:6" s="4" customFormat="1" ht="13.5" x14ac:dyDescent="0.3">
      <c r="A123" s="13" t="s">
        <v>424</v>
      </c>
      <c r="B123" s="13" t="s">
        <v>425</v>
      </c>
      <c r="C123" s="13" t="s">
        <v>426</v>
      </c>
      <c r="D123" s="13" t="s">
        <v>427</v>
      </c>
      <c r="E123" s="13" t="s">
        <v>428</v>
      </c>
      <c r="F123" s="13" t="s">
        <v>11</v>
      </c>
    </row>
    <row r="124" spans="1:6" s="4" customFormat="1" ht="13.5" x14ac:dyDescent="0.3">
      <c r="A124" s="13" t="s">
        <v>429</v>
      </c>
      <c r="B124" s="13" t="s">
        <v>430</v>
      </c>
      <c r="C124" s="13" t="s">
        <v>431</v>
      </c>
      <c r="D124" s="13" t="s">
        <v>432</v>
      </c>
      <c r="E124" s="13" t="s">
        <v>33</v>
      </c>
      <c r="F124" s="13" t="s">
        <v>11</v>
      </c>
    </row>
    <row r="125" spans="1:6" s="4" customFormat="1" ht="13.5" x14ac:dyDescent="0.3">
      <c r="A125" s="13" t="s">
        <v>433</v>
      </c>
      <c r="B125" s="13" t="s">
        <v>434</v>
      </c>
      <c r="C125" s="13" t="s">
        <v>435</v>
      </c>
      <c r="D125" s="13" t="s">
        <v>436</v>
      </c>
      <c r="E125" s="13" t="s">
        <v>437</v>
      </c>
      <c r="F125" s="13" t="s">
        <v>11</v>
      </c>
    </row>
    <row r="126" spans="1:6" s="4" customFormat="1" ht="13.5" x14ac:dyDescent="0.3">
      <c r="A126" s="13" t="s">
        <v>438</v>
      </c>
      <c r="B126" s="13" t="s">
        <v>439</v>
      </c>
      <c r="C126" s="13" t="s">
        <v>440</v>
      </c>
      <c r="D126" s="13" t="s">
        <v>441</v>
      </c>
      <c r="E126" s="13" t="s">
        <v>442</v>
      </c>
      <c r="F126" s="13" t="s">
        <v>11</v>
      </c>
    </row>
    <row r="127" spans="1:6" s="4" customFormat="1" ht="13.5" x14ac:dyDescent="0.3">
      <c r="A127" s="13" t="s">
        <v>443</v>
      </c>
      <c r="B127" s="13" t="s">
        <v>444</v>
      </c>
      <c r="C127" s="13" t="s">
        <v>445</v>
      </c>
      <c r="D127" s="13" t="s">
        <v>446</v>
      </c>
      <c r="E127" s="13" t="s">
        <v>447</v>
      </c>
      <c r="F127" s="13" t="s">
        <v>11</v>
      </c>
    </row>
  </sheetData>
  <mergeCells count="3">
    <mergeCell ref="A2:F2"/>
    <mergeCell ref="A66:F6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2023-02-17T06:38:42Z</dcterms:modified>
</cp:coreProperties>
</file>